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kenyaports-my.sharepoint.com/personal/awarombo_kpa_co_ke/Documents/Documents - Copy (2)/TENDER SECTION/Tender Documents 2025-26/KPA_210_2025-26_PDM - Proposed Construction of Stormwater Drainage Facilities in the Port of Mombasa/"/>
    </mc:Choice>
  </mc:AlternateContent>
  <xr:revisionPtr revIDLastSave="7" documentId="13_ncr:1_{7427445D-A3D0-47E4-B6CB-629821699521}" xr6:coauthVersionLast="47" xr6:coauthVersionMax="47" xr10:uidLastSave="{264DBADC-F7EE-441D-AD6D-FEF53DDFE8D0}"/>
  <bookViews>
    <workbookView xWindow="-110" yWindow="-110" windowWidth="19420" windowHeight="10420" tabRatio="912" xr2:uid="{00000000-000D-0000-FFFF-FFFF00000000}"/>
  </bookViews>
  <sheets>
    <sheet name="summary" sheetId="16" r:id="rId1"/>
    <sheet name="Bill_1" sheetId="25" r:id="rId2"/>
    <sheet name="Bill_4" sheetId="27" r:id="rId3"/>
    <sheet name="Bill_5" sheetId="28" r:id="rId4"/>
    <sheet name="Bill_7" sheetId="29" r:id="rId5"/>
    <sheet name="Bill_8" sheetId="30" r:id="rId6"/>
    <sheet name="Bill_9" sheetId="31" r:id="rId7"/>
    <sheet name="Bill_12" sheetId="33" r:id="rId8"/>
    <sheet name="Bill_13" sheetId="34" r:id="rId9"/>
    <sheet name="Bill_15" sheetId="37" r:id="rId10"/>
    <sheet name="Bill_16" sheetId="35" r:id="rId11"/>
    <sheet name="Bill_17" sheetId="38" r:id="rId12"/>
    <sheet name="Bill_19" sheetId="39" r:id="rId13"/>
    <sheet name="Bill_20" sheetId="40" r:id="rId14"/>
    <sheet name="Bill_22" sheetId="41" r:id="rId15"/>
    <sheet name="Bill_24" sheetId="42" r:id="rId16"/>
    <sheet name="Bill_25" sheetId="45" r:id="rId17"/>
    <sheet name="Appendix 1.0" sheetId="44" r:id="rId18"/>
  </sheets>
  <definedNames>
    <definedName name="_xlnm.Print_Area" localSheetId="17">'Appendix 1.0'!$A$1:$F$120</definedName>
    <definedName name="_xlnm.Print_Area" localSheetId="1">Bill_1!$A$1:$F$86</definedName>
    <definedName name="_xlnm.Print_Area" localSheetId="7">Bill_12!$A$1:$F$9</definedName>
    <definedName name="_xlnm.Print_Area" localSheetId="8">Bill_13!$A$1:$F$12</definedName>
    <definedName name="_xlnm.Print_Area" localSheetId="9">Bill_15!$A$1:$F$13</definedName>
    <definedName name="_xlnm.Print_Area" localSheetId="10">Bill_16!$A$1:$F$14</definedName>
    <definedName name="_xlnm.Print_Area" localSheetId="11">Bill_17!$A$1:$F$34</definedName>
    <definedName name="_xlnm.Print_Area" localSheetId="12">Bill_19!$A$1:$F$10</definedName>
    <definedName name="_xlnm.Print_Area" localSheetId="13">Bill_20!$A$1:$F$12</definedName>
    <definedName name="_xlnm.Print_Area" localSheetId="14">Bill_22!$A$1:$F$99</definedName>
    <definedName name="_xlnm.Print_Area" localSheetId="15">Bill_24!$A$1:$F$30</definedName>
    <definedName name="_xlnm.Print_Area" localSheetId="16">Bill_25!$A$1:$F$13</definedName>
    <definedName name="_xlnm.Print_Area" localSheetId="2">Bill_4!$A$1:$F$39</definedName>
    <definedName name="_xlnm.Print_Area" localSheetId="3">Bill_5!$A$1:$F$18</definedName>
    <definedName name="_xlnm.Print_Area" localSheetId="4">Bill_7!$A$1:$F$23</definedName>
    <definedName name="_xlnm.Print_Area" localSheetId="5">Bill_8!$A$1:$F$49</definedName>
    <definedName name="_xlnm.Print_Area" localSheetId="6">Bill_9!$A$1:$F$16</definedName>
    <definedName name="_xlnm.Print_Area" localSheetId="0">summary!$A$1:$F$44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6" i="44" l="1"/>
  <c r="F114" i="44"/>
  <c r="F112" i="44"/>
  <c r="F110" i="44"/>
  <c r="F108" i="44"/>
  <c r="F106" i="44"/>
  <c r="F104" i="44"/>
  <c r="F102" i="44"/>
  <c r="F100" i="44"/>
  <c r="F98" i="44"/>
  <c r="F96" i="44"/>
  <c r="F94" i="44"/>
  <c r="F92" i="44"/>
  <c r="F90" i="44"/>
  <c r="F81" i="44"/>
  <c r="F79" i="44"/>
  <c r="F76" i="44"/>
  <c r="F74" i="44"/>
  <c r="F72" i="44"/>
  <c r="F70" i="44"/>
  <c r="F68" i="44"/>
  <c r="F66" i="44"/>
  <c r="F64" i="44"/>
  <c r="F62" i="44"/>
  <c r="F60" i="44"/>
  <c r="F58" i="44"/>
  <c r="F56" i="44"/>
  <c r="F54" i="44"/>
  <c r="F52" i="44"/>
  <c r="F50" i="44"/>
  <c r="F40" i="44"/>
  <c r="F38" i="44"/>
  <c r="F36" i="44"/>
  <c r="F34" i="44"/>
  <c r="F32" i="44"/>
  <c r="F30" i="44"/>
  <c r="F28" i="44"/>
  <c r="F26" i="44"/>
  <c r="F24" i="44"/>
  <c r="F22" i="44"/>
  <c r="F20" i="44"/>
  <c r="F18" i="44"/>
  <c r="F16" i="44"/>
  <c r="F42" i="44" s="1"/>
  <c r="F47" i="44" s="1"/>
  <c r="F13" i="44"/>
  <c r="F11" i="44"/>
  <c r="F9" i="44"/>
  <c r="F7" i="44"/>
  <c r="F83" i="44" l="1"/>
  <c r="F88" i="44" s="1"/>
  <c r="F120" i="44" s="1"/>
  <c r="F67" i="25" l="1"/>
  <c r="F69" i="25" s="1"/>
  <c r="F61" i="25"/>
  <c r="F63" i="25" s="1"/>
  <c r="F44" i="25"/>
  <c r="F41" i="25"/>
  <c r="F46" i="25" s="1"/>
  <c r="F35" i="25"/>
  <c r="F37" i="25" s="1"/>
  <c r="F21" i="25"/>
  <c r="F8" i="45" l="1"/>
  <c r="F13" i="45" s="1"/>
  <c r="F35" i="16" s="1"/>
  <c r="F78" i="41"/>
  <c r="F80" i="41"/>
  <c r="F82" i="41"/>
  <c r="F88" i="41"/>
  <c r="F90" i="41"/>
  <c r="F92" i="41"/>
  <c r="F94" i="41"/>
  <c r="F96" i="41"/>
  <c r="F76" i="41"/>
  <c r="F18" i="41"/>
  <c r="F20" i="41"/>
  <c r="F22" i="41"/>
  <c r="F24" i="41"/>
  <c r="F32" i="41"/>
  <c r="F34" i="41"/>
  <c r="F36" i="41"/>
  <c r="F42" i="41"/>
  <c r="F46" i="41"/>
  <c r="F48" i="41"/>
  <c r="F50" i="41"/>
  <c r="F52" i="41"/>
  <c r="F54" i="41"/>
  <c r="F56" i="41"/>
  <c r="F58" i="41"/>
  <c r="F60" i="41"/>
  <c r="F62" i="41"/>
  <c r="F64" i="41"/>
  <c r="F10" i="41"/>
  <c r="F12" i="41"/>
  <c r="F8" i="41"/>
  <c r="F8" i="40"/>
  <c r="F6" i="40"/>
  <c r="F11" i="38"/>
  <c r="F9" i="38"/>
  <c r="F7" i="38"/>
  <c r="F5" i="38"/>
  <c r="F33" i="30"/>
  <c r="F31" i="30"/>
  <c r="F29" i="30"/>
  <c r="F27" i="30"/>
  <c r="F25" i="30"/>
  <c r="F18" i="30"/>
  <c r="F13" i="30"/>
  <c r="F11" i="30"/>
  <c r="F9" i="30"/>
  <c r="F7" i="30"/>
  <c r="F14" i="29"/>
  <c r="F8" i="29"/>
  <c r="F10" i="28"/>
  <c r="F37" i="27"/>
  <c r="F35" i="27"/>
  <c r="F9" i="27"/>
  <c r="F57" i="25"/>
  <c r="F55" i="25"/>
  <c r="F34" i="25"/>
  <c r="F30" i="25"/>
  <c r="F29" i="25"/>
  <c r="F25" i="25"/>
  <c r="F17" i="25"/>
  <c r="F15" i="25"/>
  <c r="F13" i="25"/>
  <c r="F11" i="25"/>
  <c r="F6" i="25"/>
  <c r="B57" i="25"/>
  <c r="F10" i="29"/>
  <c r="F16" i="28"/>
  <c r="F14" i="28"/>
  <c r="F12" i="28"/>
  <c r="F8" i="28"/>
  <c r="F6" i="28"/>
  <c r="D30" i="27"/>
  <c r="F30" i="27" s="1"/>
  <c r="D19" i="27"/>
  <c r="F19" i="27" s="1"/>
  <c r="D21" i="29"/>
  <c r="F21" i="29" s="1"/>
  <c r="D57" i="25"/>
  <c r="F12" i="40" l="1"/>
  <c r="F29" i="16" s="1"/>
  <c r="F18" i="28"/>
  <c r="F9" i="16" s="1"/>
  <c r="F50" i="25"/>
  <c r="F52" i="25" s="1"/>
  <c r="F86" i="25" s="1"/>
  <c r="F5" i="16" s="1"/>
  <c r="F30" i="42"/>
  <c r="F33" i="16" s="1"/>
  <c r="D98" i="41" l="1"/>
  <c r="F98" i="41" s="1"/>
  <c r="D84" i="41"/>
  <c r="F84" i="41" s="1"/>
  <c r="D44" i="41"/>
  <c r="F44" i="41" s="1"/>
  <c r="D38" i="41"/>
  <c r="D26" i="41"/>
  <c r="F26" i="41" s="1"/>
  <c r="D14" i="41"/>
  <c r="D7" i="39"/>
  <c r="F7" i="39" s="1"/>
  <c r="D5" i="39"/>
  <c r="D30" i="38"/>
  <c r="F30" i="38" s="1"/>
  <c r="D26" i="38"/>
  <c r="F26" i="38" s="1"/>
  <c r="D24" i="38"/>
  <c r="F24" i="38" s="1"/>
  <c r="D19" i="38"/>
  <c r="F19" i="38" s="1"/>
  <c r="D17" i="38"/>
  <c r="F17" i="38" s="1"/>
  <c r="D6" i="37"/>
  <c r="D11" i="35"/>
  <c r="F11" i="35" s="1"/>
  <c r="D7" i="35"/>
  <c r="F7" i="35" s="1"/>
  <c r="D9" i="34"/>
  <c r="F9" i="34" s="1"/>
  <c r="D7" i="34"/>
  <c r="F7" i="34" s="1"/>
  <c r="D6" i="33"/>
  <c r="F6" i="33" s="1"/>
  <c r="F9" i="33" s="1"/>
  <c r="F17" i="16" s="1"/>
  <c r="D12" i="31"/>
  <c r="F12" i="31" s="1"/>
  <c r="D11" i="31"/>
  <c r="F11" i="31" s="1"/>
  <c r="D10" i="31"/>
  <c r="F10" i="31" s="1"/>
  <c r="D9" i="31"/>
  <c r="F9" i="31" s="1"/>
  <c r="D47" i="30"/>
  <c r="F47" i="30" s="1"/>
  <c r="D45" i="30"/>
  <c r="F45" i="30" s="1"/>
  <c r="D39" i="30"/>
  <c r="F39" i="30" s="1"/>
  <c r="D37" i="30"/>
  <c r="F37" i="30" s="1"/>
  <c r="D22" i="30"/>
  <c r="F22" i="30" s="1"/>
  <c r="D20" i="30"/>
  <c r="F20" i="30" s="1"/>
  <c r="D15" i="30"/>
  <c r="F15" i="30" s="1"/>
  <c r="F40" i="30" s="1"/>
  <c r="F44" i="30" s="1"/>
  <c r="F49" i="30" s="1"/>
  <c r="F13" i="16" s="1"/>
  <c r="D24" i="27"/>
  <c r="F24" i="27" s="1"/>
  <c r="D17" i="29"/>
  <c r="F17" i="29" s="1"/>
  <c r="D6" i="29"/>
  <c r="F6" i="29" s="1"/>
  <c r="F23" i="29" s="1"/>
  <c r="F11" i="16" s="1"/>
  <c r="D33" i="27"/>
  <c r="F33" i="27" s="1"/>
  <c r="D27" i="27"/>
  <c r="F27" i="27" s="1"/>
  <c r="D15" i="27"/>
  <c r="F15" i="27" s="1"/>
  <c r="D12" i="27"/>
  <c r="F12" i="27" s="1"/>
  <c r="D7" i="27"/>
  <c r="F7" i="27" s="1"/>
  <c r="F14" i="35" l="1"/>
  <c r="F23" i="16" s="1"/>
  <c r="F12" i="34"/>
  <c r="F19" i="16" s="1"/>
  <c r="D40" i="41"/>
  <c r="F40" i="41" s="1"/>
  <c r="F38" i="41"/>
  <c r="D9" i="39"/>
  <c r="F9" i="39" s="1"/>
  <c r="F5" i="39"/>
  <c r="D16" i="41"/>
  <c r="F16" i="41" s="1"/>
  <c r="F14" i="41"/>
  <c r="F69" i="41" s="1"/>
  <c r="F71" i="41" s="1"/>
  <c r="D8" i="37"/>
  <c r="F8" i="37" s="1"/>
  <c r="F6" i="37"/>
  <c r="F13" i="37" s="1"/>
  <c r="F21" i="16" s="1"/>
  <c r="F39" i="27"/>
  <c r="F7" i="16" s="1"/>
  <c r="F34" i="38"/>
  <c r="F25" i="16" s="1"/>
  <c r="D86" i="41"/>
  <c r="F86" i="41" s="1"/>
  <c r="F16" i="31"/>
  <c r="F15" i="16" s="1"/>
  <c r="F99" i="41" l="1"/>
  <c r="F31" i="16" s="1"/>
  <c r="F10" i="39"/>
  <c r="F27" i="16" s="1"/>
  <c r="F37" i="16" l="1"/>
  <c r="F40" i="16" l="1"/>
  <c r="F38" i="16"/>
  <c r="F41" i="16" l="1"/>
  <c r="F43" i="16" s="1"/>
  <c r="F44" i="16" s="1"/>
</calcChain>
</file>

<file path=xl/sharedStrings.xml><?xml version="1.0" encoding="utf-8"?>
<sst xmlns="http://schemas.openxmlformats.org/spreadsheetml/2006/main" count="795" uniqueCount="497">
  <si>
    <t>PLANT</t>
  </si>
  <si>
    <t>Total of Bill No. 15 carried forward to summary</t>
  </si>
  <si>
    <t>Lt</t>
  </si>
  <si>
    <t>kg</t>
  </si>
  <si>
    <t>I</t>
  </si>
  <si>
    <t>II</t>
  </si>
  <si>
    <t>III</t>
  </si>
  <si>
    <t>IV</t>
  </si>
  <si>
    <t>V</t>
  </si>
  <si>
    <t>VI</t>
  </si>
  <si>
    <t>Note: No haulage will be paid for bitumen or chippings and this should be included in the rates tendered.</t>
  </si>
  <si>
    <t>No separate payment shall be made for the haulage of surplus or unsuitable excavated material and the cost of such haulage shall be  included in the rates and/or prices</t>
  </si>
  <si>
    <t>Total of Bill No. 8 carried forward to summary</t>
  </si>
  <si>
    <t>(iv) Red Lanterns</t>
  </si>
  <si>
    <t>Measurements and payment by method 'A' as defined in the standard specifications. No separate payments shall be made for the overhaul of material and the cost of such haulage shall be included in the rates and or prices</t>
  </si>
  <si>
    <t>LS</t>
  </si>
  <si>
    <t>Summary Bill of Quantities</t>
  </si>
  <si>
    <t>Bill No</t>
  </si>
  <si>
    <t>BILL OF QUANTITIES: NO.12 NATURAL MATERIAL BASE AND SUBBASE</t>
  </si>
  <si>
    <t>BILL OF QUANTITIES: No. 15 BITUMINOUS SURFACE TREATMENTS AND SURFACE DRESSING</t>
  </si>
  <si>
    <t>BILL OF QUANTITIES NO.17 CONCRETE WORKS</t>
  </si>
  <si>
    <t>BILL OF QUANTITIES: No.20 ROAD FURNITURE</t>
  </si>
  <si>
    <t>BILL OF QUANTITIES: No. 1  Preliminary and General</t>
  </si>
  <si>
    <t>Ha.</t>
  </si>
  <si>
    <t>m</t>
  </si>
  <si>
    <t xml:space="preserve"> </t>
  </si>
  <si>
    <t>Total of Bill No. 12 carried forward to summary</t>
  </si>
  <si>
    <t>Total of Bill No. 13 carried forward to summary</t>
  </si>
  <si>
    <t>Total of Bill No.4 carried forward to summary page</t>
  </si>
  <si>
    <t xml:space="preserve">  BILL OF QUANTITIES: No.5 EARTH WORKS</t>
  </si>
  <si>
    <t>m2</t>
  </si>
  <si>
    <t>Total of Bill No.5 carried forward to summary page</t>
  </si>
  <si>
    <t>Add 16% of Sub-Total 2  for Value Added Tax</t>
  </si>
  <si>
    <t xml:space="preserve">BILL OF QUANTITIES: No. 4  SITE CLEARANCE AND TOP SOIL STRIPPING  </t>
  </si>
  <si>
    <t>Total of Bill No.1 carried forward to summary page</t>
  </si>
  <si>
    <t>BILL OF QUANTITIES:No.7 EXCAVATION AND FILLING FOR STRUCTURES</t>
  </si>
  <si>
    <t xml:space="preserve">BILL OF QUANTITIES: NO.8 CULVERTS AND DRAINAGE WORKS. </t>
  </si>
  <si>
    <t>BILL OF QUANTITIES: NO.9  PASSAGE OF TRAFFIC</t>
  </si>
  <si>
    <t>Total of Bill No. 17 carried forward to summary</t>
  </si>
  <si>
    <t>(i) signages</t>
  </si>
  <si>
    <t>(iii) Barricades - steel portable</t>
  </si>
  <si>
    <t>BILL OF QUANTITIES: NO.13 GRADED CRUSHED STONE SUBBASE AND BASE</t>
  </si>
  <si>
    <t>Description</t>
  </si>
  <si>
    <t>Sub - Total 2 (I+II+III)</t>
  </si>
  <si>
    <t>Grand Total carried forward to Form of Bid (IV+V)</t>
  </si>
  <si>
    <t>Total of Bill No. 16 carried forward to summary</t>
  </si>
  <si>
    <t>%</t>
  </si>
  <si>
    <t>No.</t>
  </si>
  <si>
    <t>Total of Bill No. 9 carried forward to summary</t>
  </si>
  <si>
    <t>(ii) Barricades - drum type</t>
  </si>
  <si>
    <t>ITEM</t>
  </si>
  <si>
    <t>DESCRIPTION</t>
  </si>
  <si>
    <t>UNIT</t>
  </si>
  <si>
    <t>QUANTITY</t>
  </si>
  <si>
    <t>UNIT RATE (Kshs)</t>
  </si>
  <si>
    <t>TOTAL</t>
  </si>
  <si>
    <t>No</t>
  </si>
  <si>
    <t>Nos</t>
  </si>
  <si>
    <t>Ordinary Portland Cement</t>
  </si>
  <si>
    <t>Tonne</t>
  </si>
  <si>
    <t>KENYA PORTS AUTHORITY</t>
  </si>
  <si>
    <t>CONTRUCTION OF INTEGRATED STORM WATER DRAINAGE WITHIN THE PORT OF MOMBASA PHASE 1A</t>
  </si>
  <si>
    <t>Bill amount (KShs.)</t>
  </si>
  <si>
    <t>Items</t>
  </si>
  <si>
    <t>Km</t>
  </si>
  <si>
    <t>Allow for  2 user licences for Autodesk Architecture, Engineering &amp; Construction (AEC) Collection for 12months</t>
  </si>
  <si>
    <t>Allow for provision of Performance Security in accordance with the Conditions  of  Contract</t>
  </si>
  <si>
    <t>Allow for provision of Insurance of Works, Materials and Contractor's Equipment in accordance with the Conditions of Contract</t>
  </si>
  <si>
    <t>Allow for provision of insurance for Workmen Injury Benefits</t>
  </si>
  <si>
    <t>Allow for provision of Third Party Insurance (including Employer's Property) all in accordance with  the Conditions of Contract</t>
  </si>
  <si>
    <t>Allow for provision of As-Built Drawings in accordance with the  Specifications. The drawings to be in A1 and in PDf and editable softcopy be handed over to the client on inspection and verification that all works are included.</t>
  </si>
  <si>
    <t>DAYWORK</t>
  </si>
  <si>
    <t>LABOUR</t>
  </si>
  <si>
    <t>The rates inserted herein include for all costs such as insurance, travelling time, overtime, accomodation, use and maintanance of small tools of trade, supervision, overheads and profit. Only time engaged upon work will be paid for</t>
  </si>
  <si>
    <t>Unskilled Labour</t>
  </si>
  <si>
    <t>Hrs</t>
  </si>
  <si>
    <t>Timberman</t>
  </si>
  <si>
    <t>Stone Mason</t>
  </si>
  <si>
    <t>Carpenter</t>
  </si>
  <si>
    <t>Blaster (Certified)</t>
  </si>
  <si>
    <t>Pipelayer</t>
  </si>
  <si>
    <t>Painter</t>
  </si>
  <si>
    <t>Surveyor</t>
  </si>
  <si>
    <t>Foreman</t>
  </si>
  <si>
    <t>Watchman (Including use of firewood, lights, day, night, Sunday and public holiday watching)</t>
  </si>
  <si>
    <t>MATERIALS</t>
  </si>
  <si>
    <t>All materials are to comply with the specifications. The rates inserted herein are to include for delivery to site, storage, handling, overheads and profits</t>
  </si>
  <si>
    <t>Mild steel (Any size from 6mm to 25mm dia)</t>
  </si>
  <si>
    <t>High tensile steel (Any size from 8mm to 25mm dia.)</t>
  </si>
  <si>
    <t>Fine aggregate for concrete</t>
  </si>
  <si>
    <r>
      <t>m</t>
    </r>
    <r>
      <rPr>
        <vertAlign val="superscript"/>
        <sz val="10"/>
        <rFont val="Bookman Old Style"/>
        <family val="1"/>
      </rPr>
      <t>3</t>
    </r>
  </si>
  <si>
    <t>Coarse aggregates for concrete</t>
  </si>
  <si>
    <t>Use of shuttering Timber</t>
  </si>
  <si>
    <r>
      <t>m</t>
    </r>
    <r>
      <rPr>
        <vertAlign val="superscript"/>
        <sz val="10"/>
        <rFont val="Bookman Old Style"/>
        <family val="1"/>
      </rPr>
      <t>2</t>
    </r>
  </si>
  <si>
    <t>Use of timbering for trenches</t>
  </si>
  <si>
    <t>Gelgnite</t>
  </si>
  <si>
    <t>Fuse (Including detonators)</t>
  </si>
  <si>
    <t>Murram</t>
  </si>
  <si>
    <t>Concrete block Type 'A'</t>
  </si>
  <si>
    <t>Concrete block Type 'B'</t>
  </si>
  <si>
    <t>Hardcore</t>
  </si>
  <si>
    <t>Concrete Class 15/20</t>
  </si>
  <si>
    <t>Concrete Class 20/20</t>
  </si>
  <si>
    <t>Concrete Class 25/20</t>
  </si>
  <si>
    <t>P.c</t>
  </si>
  <si>
    <t>The rates inserted herein should include for all operational and maintanance costs, fuel, oil, grease, operators, turnboys, supervision, overheads and profits. Only the time actually employed for the works will be paid for and the rates should include for idle, travelling and overtime.</t>
  </si>
  <si>
    <t>Compressor</t>
  </si>
  <si>
    <t>Trencher / Excavator</t>
  </si>
  <si>
    <t>Concrete vibrator (Petrol or Diesel)</t>
  </si>
  <si>
    <t>Concrete mixer 14/10 (Including batch weighing gear and drag feed shovel)</t>
  </si>
  <si>
    <t>Excavator Breaker</t>
  </si>
  <si>
    <r>
      <t>Dumper 0.38 m</t>
    </r>
    <r>
      <rPr>
        <vertAlign val="superscript"/>
        <sz val="10"/>
        <rFont val="Bookman Old Style"/>
        <family val="1"/>
      </rPr>
      <t>3</t>
    </r>
  </si>
  <si>
    <t>Mobile crane - 3Mg</t>
  </si>
  <si>
    <t>Pipe Jacking / Microtunneling Assembly</t>
  </si>
  <si>
    <t>10 Tonne lorry (Tipper)</t>
  </si>
  <si>
    <t>Portable water pump 50mm diameter inclusive of hoses, couplings etc)</t>
  </si>
  <si>
    <t>Oxy-Acetylene cutting and welding set including oxygen and acetylene</t>
  </si>
  <si>
    <t>Electric welding set including electrodes</t>
  </si>
  <si>
    <t>Total of Bill No.22 carried forward to summary page</t>
  </si>
  <si>
    <t>Concrete Class 35/20</t>
  </si>
  <si>
    <t>4.03a</t>
  </si>
  <si>
    <t>Removal of structure and obstructions on drain wayleve including sorting out the dismantled material, disposal of unserviceable material and utilizing the serviceable material  free of cost in permanent works .</t>
  </si>
  <si>
    <t xml:space="preserve">Class F2 or F3 finish </t>
  </si>
  <si>
    <t>KG</t>
  </si>
  <si>
    <t xml:space="preserve">Precast Concrete </t>
  </si>
  <si>
    <t>nr</t>
  </si>
  <si>
    <t>Provide, precast, supply and install precast concrete marker posts at connections or intersections of drains or chambers, and at intervals of 200m where applicable. The rate shall include concrete surrounds, backfilling and tagging/naming.</t>
  </si>
  <si>
    <t>Total of Bill No. 19 carried forward to summary</t>
  </si>
  <si>
    <t>Provide a fabricated drainage grating with frame, accurately fixed and aligned to match the size of the drainage channel. The grating shall include an opening mechanism and be made of anti-corrosion material, level with adjoining platforms. The grating shall be labeled with proper nomenclature. Acceptable products include Gatic Drainage Grate (cast iron or fabricated equivalent), compliant with EN 124 (European standard for manhole covers and gully tops), Load Class F900 (supports up to 900 kN, suitable for very heavy-duty industrial, dockside, or port areas). Anti-corrosion materials shall include galvanized steel, stainless steel (Grade 304/316), or cast iron with protective coating.</t>
  </si>
  <si>
    <t>A</t>
  </si>
  <si>
    <t>B</t>
  </si>
  <si>
    <t>C</t>
  </si>
  <si>
    <t>4.01 a</t>
  </si>
  <si>
    <t>Trees of girth: 500 mm - 1 m., locally disposed.</t>
  </si>
  <si>
    <t>Stumps of diameter: less than 1m.,locally disposed.</t>
  </si>
  <si>
    <t>4.03c</t>
  </si>
  <si>
    <t>4.03e</t>
  </si>
  <si>
    <t>4.03g</t>
  </si>
  <si>
    <t>4.03h</t>
  </si>
  <si>
    <r>
      <t>m</t>
    </r>
    <r>
      <rPr>
        <vertAlign val="superscript"/>
        <sz val="12"/>
        <color rgb="FF000000"/>
        <rFont val="Bookman Old Style"/>
        <family val="1"/>
      </rPr>
      <t>3</t>
    </r>
  </si>
  <si>
    <t>Provide, lay and joint 125mm x 250mm half- battered kerbs to straight and radius greater than 12m laid on a 100mmx225mm concrete class 15 bed and haunch.</t>
  </si>
  <si>
    <t>20.07a</t>
  </si>
  <si>
    <t>20.07b</t>
  </si>
  <si>
    <t>E.O. item 20.07a but to radii less than 12m</t>
  </si>
  <si>
    <t>Total of Bill No. 20 carried forward to summary</t>
  </si>
  <si>
    <t>Total of Bill No.7 carried forward to summary page</t>
  </si>
  <si>
    <t xml:space="preserve">BILL OF QUANTITIES NO.19 STRUCTURAL STEELWORK </t>
  </si>
  <si>
    <t>BS 4360 WELDABLE STRUCTURAL STEELS</t>
  </si>
  <si>
    <t xml:space="preserve">FABRICATION </t>
  </si>
  <si>
    <t>19.05A</t>
  </si>
  <si>
    <t>Supply, fabricate and install heavy-duty mild steel screen security grill to drain outfall, comprising vertical steel bars welded to horizontal steel frames, complete with lifting eye, anchor bolts, cutting, welding, fixing, corrosion protection, and all necessary accessories, ot befully installed .</t>
  </si>
  <si>
    <t>Prepare steel surfaces and apply anti-corrosion protection by either hot-dip galvanizing or application of red oxide primer followed by bituminous or epoxy paint system, as specified. Surface preparation shall include cleaning, removal of rust, scale, grease, and loose material by wire brushing, sand blasting, or approved method prior to coating. Rate to include all materials, labour, equipment, and finishing.</t>
  </si>
  <si>
    <t>Supply and install gully pots complete with gratings, including excavation, bedding, concrete surround, connection to drainage pipe, backfilling, and reinstatement of surrounding surfaces.</t>
  </si>
  <si>
    <t>Provide, lay and joint 225mm × 600mm × 75mm IBD concrete side slabs, laid to line and level and jointed with 1:3 cement:sand mortar, including preparation of bed, alignment, finishing of joints and curing,</t>
  </si>
  <si>
    <t>Clear and remove existing grassland and lawns to pave way for drainage construction, including stripping of turf, removal of organic matter, loading, hauling, and disposal to an approved spoil area, complete.</t>
  </si>
  <si>
    <t>Permanent reinstatement of Item 4.03g to original condition, including supply of materials, placement, compaction, finishing, and matching existing levels, thickness and surface finish as specified..</t>
  </si>
  <si>
    <t>Provide, fix, maintain and remove temporary timber supports (shoring) to trench sides as required, depending on trench depth and soil conditions, including struts, walers, poling boards and all necessary bracing to prevent collapse and ensure safety during excavation works.</t>
  </si>
  <si>
    <t>Provide, install, and maintain approved traffic signs, barriers, and safety devices to ensure safe passage of vehicles and pedestrians during construction, including relocation, adjustment, and removal upon</t>
  </si>
  <si>
    <t>Provide, spread, compact, and level 200 mm thick crushed stone / weathered rock, ensuring a minimum CBR of 30, in accordance with the existing pavament structure   specifications, including grading, compaction to required density, watering, and finishing to the required levels and alignment</t>
  </si>
  <si>
    <t>Plane and trim vertical surfaces to a width not exceeding 0.2–0.4 m, including removal of loose material, smoothing, and preparation for subsequent works (e.g., jointing, surfacing, or finishing)</t>
  </si>
  <si>
    <t>Plane and trim horizontal surfaces to a width not exceeding 0.2–0.4 m, including removal of loose or uneven material, smoothing, and preparation for subsequent works (e.g., surfacing, jointing, or finishing),</t>
  </si>
  <si>
    <t>Provide, cut, bend, and fix high tensile steel reinforcement bars of any diameter, in accordance with BS 4461, including all necessary binding, supports, and placement as per approved drawings and specifications, complete.</t>
  </si>
  <si>
    <t xml:space="preserve">Provide, place, grade, and compact approved natural gravel material as road base for new roads, junctions, and access points. Compaction shall follow the road alignment and smooth curves, ensuring uniform density. Material shall comply with LAA, ACV, Plasticity Index (PI), and soaked CBR ≥ 4 days at 95% Maximum Dry Density (MDD). Rate to include supply of gravel, spreading, grading, compaction, watering, rolling, and finishing to required levels and lines. </t>
  </si>
  <si>
    <t>Provide, lay, and compact Asphalt Concrete (AC) using modified bitumen and 0/14 mm aggregates on a prepared asphalt base layer, including spreading, leveling, compaction with vibratory roller, and finishing to the required thickness, levels, and smoothness</t>
  </si>
  <si>
    <t>Site Clearance and Top Soil Stripping</t>
  </si>
  <si>
    <t>Earthworks</t>
  </si>
  <si>
    <t>Excavation and Filling for structures</t>
  </si>
  <si>
    <t>Culverts and Drainage Works</t>
  </si>
  <si>
    <t>Passage of Traffic</t>
  </si>
  <si>
    <t>Natural material base and sub base</t>
  </si>
  <si>
    <t>Graded crushed Stone (GCS)</t>
  </si>
  <si>
    <t>Bituminous Surface Treatment</t>
  </si>
  <si>
    <t>Bituminous Mix Bases, Binder Courses and Wearing Courses</t>
  </si>
  <si>
    <t>Concrete works</t>
  </si>
  <si>
    <t>Road Furniture</t>
  </si>
  <si>
    <t>Dayworks</t>
  </si>
  <si>
    <t xml:space="preserve">Preliminaries and General </t>
  </si>
  <si>
    <t xml:space="preserve">Strucutral steel works </t>
  </si>
  <si>
    <t>19.05B</t>
  </si>
  <si>
    <t xml:space="preserve">BILL OF QUANTITIES: No.22 DAY WORKS </t>
  </si>
  <si>
    <t>Total Carried Forward to Next Page</t>
  </si>
  <si>
    <t>Total Brought Forward from Previous Page</t>
  </si>
  <si>
    <t>Allow for ksh 500,000 for Supply other kinds of materials than above and ordered by the Engineer</t>
  </si>
  <si>
    <t>Prepare original ground for attenuation pond embankments by scarifying to 200 mm depth, leveling, and compacting by rolling to achieve the specified dry density.</t>
  </si>
  <si>
    <t>Allow for sum of Ksh 1,000,000 for temporary river diversion and/or dewatering during construction of the attenuation pond and box culvert at Berth 19B Outfall, including provision of pumps, diversion channels, cofferdams, sandbags, temporary pipes, fuel, labour, maintenance, monitoring, and removal after completion, all necessary to keep the works dry.</t>
  </si>
  <si>
    <t>Provide and install 1200mm dia reinforced concrete manhole rings, step irons, and heavy-duty cast iron triangular access cover complete with backdrop. The cover shall have anti-breaking properties with impact toughness resistance greater than 8, tensile strength of 55 MPa, adequate compressive strength, modulus of elasticity as specified, and cold and hot resistance with water absorption not exceeding 0.4%, complete.</t>
  </si>
  <si>
    <t>Provide, lay, fix and set in position Grade A heavy-duty manhole cover and frame ,size 600 mm × 600 mm, including bedding in cement mortar, alignment to finished surface level, anchoring, and all necessary labour and materials.</t>
  </si>
  <si>
    <t xml:space="preserve">Allow for 500,000 barricading of site and provisional of safety measures in entire project period </t>
  </si>
  <si>
    <t xml:space="preserve">Allow for sum of ksh 500,000 monitoring of Air quality for  SPM, PM10, SO2, NOX, CO &amp; HC in each season i.e. summer, winter &amp; post monsoon with a frequency of 24 hr/day for two consecutive working days per week for two weeks during construction period at three locations </t>
  </si>
  <si>
    <t>Allow for sum of ksh 500,000 monitoring of Noise levels once in every season for two non consecutive days per week for 2 weeks with an interval of 10 minutes for 24 hr at three locations.</t>
  </si>
  <si>
    <t xml:space="preserve">Landscaping </t>
  </si>
  <si>
    <t xml:space="preserve">Allow for sum of ksh 600,000 for training on ESMP AND GHG awareness for entire period of project </t>
  </si>
  <si>
    <t>4.03i</t>
  </si>
  <si>
    <t>Allow for sum of ksh 3,000,000 for  Temporary removal of containers and reinstatement  to facilitate drainage construction and rehabilitation at the Port Police Holding Area and G-Section Area.</t>
  </si>
  <si>
    <t xml:space="preserve">Landscaping and Environmetal and Social Safeguards </t>
  </si>
  <si>
    <t>QTY</t>
  </si>
  <si>
    <t>Heavy duty paper punch</t>
  </si>
  <si>
    <t>Fire extinguisher</t>
  </si>
  <si>
    <t>OFFICE FURNITURE</t>
  </si>
  <si>
    <t>Typist's desk</t>
  </si>
  <si>
    <t>Typist's chair</t>
  </si>
  <si>
    <t>Chairs for conference table</t>
  </si>
  <si>
    <t>Survey umbrella</t>
  </si>
  <si>
    <t>30m steel white face tape</t>
  </si>
  <si>
    <t>2kg hammer</t>
  </si>
  <si>
    <t>Pangas 16" straight</t>
  </si>
  <si>
    <t>Total of Bill No. 25 carried forward to summary</t>
  </si>
  <si>
    <t>Provisional Sum</t>
  </si>
  <si>
    <t>Contractor's overheads and profits as a percentage of item 25.03B</t>
  </si>
  <si>
    <t>BILL OF QUANTITIES NO: 25  HIV/AIDS Awareness and prevention Campaign</t>
  </si>
  <si>
    <t xml:space="preserve">BILL OF QUANTITIES NO: 24 LANDSCAPING AND ENVIRONMENTAL &amp; SOCIAL SAFEGUARDS </t>
  </si>
  <si>
    <t xml:space="preserve">HIV /AIDS </t>
  </si>
  <si>
    <t>Hiv/ Aids Awareness and prevention</t>
  </si>
  <si>
    <t>(All items are provisional and contractor shall obtain engineer's approval before placing orders)</t>
  </si>
  <si>
    <t>Item No.</t>
  </si>
  <si>
    <t>Unit</t>
  </si>
  <si>
    <t>Quantity</t>
  </si>
  <si>
    <t>Rate</t>
  </si>
  <si>
    <t>Amount                                                  (KShs)</t>
  </si>
  <si>
    <t>FURNITURE AND EQUIPMENT FOR THE  ENGINEER'S OFFICE</t>
  </si>
  <si>
    <t>1.04A-01</t>
  </si>
  <si>
    <t>1.04A-02</t>
  </si>
  <si>
    <t>1.04A-03</t>
  </si>
  <si>
    <t xml:space="preserve">No. </t>
  </si>
  <si>
    <t>1.04A-04</t>
  </si>
  <si>
    <t>1.04A-05</t>
  </si>
  <si>
    <t>1.04A-06</t>
  </si>
  <si>
    <t>1.04A-08</t>
  </si>
  <si>
    <t>1.04A-09</t>
  </si>
  <si>
    <t>Electronic Scientific calculator 12 figures (Casio JR250 or similar)</t>
  </si>
  <si>
    <t>1.04A-11</t>
  </si>
  <si>
    <t>Digital  planimeter:OTT 30010 or similar</t>
  </si>
  <si>
    <t>Heavy duty, dual purpose punching and binding machine as IBICOK or equivalent</t>
  </si>
  <si>
    <t>Heavy duty stapling machine Ofrex  size 66 or similar with 5000 staples</t>
  </si>
  <si>
    <t>Stapling machine Ofrex  size 50 or similar with 5000 staples</t>
  </si>
  <si>
    <t xml:space="preserve">Ordinary paper punch </t>
  </si>
  <si>
    <t>Subtotal carried over to next page</t>
  </si>
  <si>
    <t xml:space="preserve">Appendix to Bill Item No. 1.04(a)  </t>
  </si>
  <si>
    <t>ITEM NO.</t>
  </si>
  <si>
    <t>AMOUNT (KShs)</t>
  </si>
  <si>
    <t>Brought forward from previous page</t>
  </si>
  <si>
    <t>1.04A-17</t>
  </si>
  <si>
    <t xml:space="preserve">Filing tray </t>
  </si>
  <si>
    <t>1.04A-18</t>
  </si>
  <si>
    <t xml:space="preserve">First aid kit </t>
  </si>
  <si>
    <t>1.04A-19</t>
  </si>
  <si>
    <t>1.04A-20</t>
  </si>
  <si>
    <t>1.04A-21</t>
  </si>
  <si>
    <t>Hot and cold water dispenser,  top-loading for 18.9 litre bottle</t>
  </si>
  <si>
    <t>1.04A-22</t>
  </si>
  <si>
    <t>Portable table top electric fan, variable speed</t>
  </si>
  <si>
    <t>1.04A-23</t>
  </si>
  <si>
    <t>1.04A-24</t>
  </si>
  <si>
    <t>Steel filing cabinet, 4drawers, lockable</t>
  </si>
  <si>
    <t>1.04A-25</t>
  </si>
  <si>
    <t>1.04A-26</t>
  </si>
  <si>
    <t>1.04A-27</t>
  </si>
  <si>
    <t>Desk 2.2 x 0.9m with lock -up  drawers</t>
  </si>
  <si>
    <t>1.04A-28</t>
  </si>
  <si>
    <t xml:space="preserve">Office table (2x1.2m) </t>
  </si>
  <si>
    <t>1.04A-29</t>
  </si>
  <si>
    <t xml:space="preserve">Orthopaedic swivel chair with arms </t>
  </si>
  <si>
    <t>1.04A-30</t>
  </si>
  <si>
    <t>Office chairs (standard)</t>
  </si>
  <si>
    <t>1.04A-31</t>
  </si>
  <si>
    <t>1.04A-32</t>
  </si>
  <si>
    <t>1.04A-33</t>
  </si>
  <si>
    <t xml:space="preserve">Drawing table with 3 plan drawers under </t>
  </si>
  <si>
    <t>1.04A-34</t>
  </si>
  <si>
    <t>Bookshelf,3 shelves 1.5m long  to hold box files</t>
  </si>
  <si>
    <t>1.04A-35</t>
  </si>
  <si>
    <t>Electric kettle 4 litres capacity and Thermos flasks 1.8 litre</t>
  </si>
  <si>
    <t xml:space="preserve">Set </t>
  </si>
  <si>
    <t>1.04A-36</t>
  </si>
  <si>
    <t xml:space="preserve">Tea set for 12 persons, including cups, saucers, side plates, spoons, glasses </t>
  </si>
  <si>
    <t xml:space="preserve">SURVEY EQUIPMENT </t>
  </si>
  <si>
    <t>1.04A-37</t>
  </si>
  <si>
    <t>1.04A-38</t>
  </si>
  <si>
    <t>Tribrach with optical plummet  for total station, Leica GST/20 or equivalent</t>
  </si>
  <si>
    <t>1.04A-39</t>
  </si>
  <si>
    <t xml:space="preserve">Standard reflector with circular prism and metal holder, Leica GPR121 or similar complete with telescopic reflector pole GLS 11 or similar extendable to 2m height. </t>
  </si>
  <si>
    <t>1.04A-40</t>
  </si>
  <si>
    <t>Heavy duty tripod for total station, Leica GST/20 or equivalent</t>
  </si>
  <si>
    <t>1.04A-41</t>
  </si>
  <si>
    <t>Engineer's automatic level WildNAK2  or similar including tripod</t>
  </si>
  <si>
    <t>1.04A-42</t>
  </si>
  <si>
    <t xml:space="preserve">Levelling staff 5m with levelling bubble (Wild iNLe 3 or similar </t>
  </si>
  <si>
    <t>1.04A-43</t>
  </si>
  <si>
    <t>1.04A-44</t>
  </si>
  <si>
    <t>2.5m ranging rod  (metallic)</t>
  </si>
  <si>
    <t>1.04A-45</t>
  </si>
  <si>
    <t>Trumeter or equivalent road measuring wheel with trigger brake</t>
  </si>
  <si>
    <t>1.04A-46</t>
  </si>
  <si>
    <t xml:space="preserve">1m stainless steel straight edge </t>
  </si>
  <si>
    <t>1.04A-47</t>
  </si>
  <si>
    <t xml:space="preserve">3m aluminium straight edge </t>
  </si>
  <si>
    <t>1.04A-48</t>
  </si>
  <si>
    <t>1.04A-49</t>
  </si>
  <si>
    <t xml:space="preserve">100m  steel  band tape </t>
  </si>
  <si>
    <t>1.04A-50</t>
  </si>
  <si>
    <t xml:space="preserve">3m tape measure </t>
  </si>
  <si>
    <t>1.04A-51</t>
  </si>
  <si>
    <t>1.04A-52</t>
  </si>
  <si>
    <t>Tower desktop computers,  Desktop 
Intel Core i9 12th Generation, 16 Cores / 20Threads, 32GB RAM, 1TB SSD, NVIDIA RTX 3070 8GB</t>
  </si>
  <si>
    <t>Supply, deliver, install, and commission Konica Minolta Bizhub C554 digital multifunctional colour printer (print, copy, scan), complete with standard accessories and network connectivity.</t>
  </si>
  <si>
    <t>1.04A-07</t>
  </si>
  <si>
    <t>1.04A-10</t>
  </si>
  <si>
    <t>Supply and deliver 213 Litres Double Door Direct Cool Refrigerator, Blue (Model RF/249), complete with delivery, installation, and manufacturer’s warranty.</t>
  </si>
  <si>
    <t>Conference table for 10 persons</t>
  </si>
  <si>
    <t>Supply, deliver, and commission Leica FlexLine TS03 R500 5" Total Station (Brand New), complete with tripod, prism, data collector, batteries, charger, carrying case, and 1-year manufacturer’s warranty. and manufacturer’s warranty.</t>
  </si>
  <si>
    <t>1.04A-53</t>
  </si>
  <si>
    <t>Supply, deliver, and commission South G2 RTK GPS/GNSS Survey System (1 Base + 2 Rover), brand new, complete with controllers, radio modules, batteries, chargers, tripods, carrying cases, and 1-year manufacturer’s warranty.</t>
  </si>
  <si>
    <t>Allow for sum of ksh 1,000,000 for statutory trainings for staff, including Fire Safety and First Aid, as required by law.</t>
  </si>
  <si>
    <t>Allow for sum of ksh 1,100,000 for Grievance Redress mechanism, including investigation, reporting, and follow-up actions.</t>
  </si>
  <si>
    <t xml:space="preserve">Provision of Vehicles </t>
  </si>
  <si>
    <t xml:space="preserve">Signboards </t>
  </si>
  <si>
    <t xml:space="preserve">Progress Photographs </t>
  </si>
  <si>
    <t>Allow for sum of ksh 1,000,000 for compensatory Plantation of approved species of  trees on green buffers  , watering, manure, maintenance during construction period defect liability period.</t>
  </si>
  <si>
    <t>Allow for sum of ksh 1,000,000 ,Testing of water quality at two locations along the project for pH, BOD, TSS, TDS, DO, turbidity and O&amp;G once in each season i.e. summer, winter &amp; post monsoon season.</t>
  </si>
  <si>
    <t>Allow for sum of ksh 1,000,000 for stakeholder engagements, including community liaison, consultation meetings, and reporting.</t>
  </si>
  <si>
    <t>Allow for sum of ksh1,000,000 for annual statutory audits including Health &amp; Safety, Fire, and Workplace compliance inspections.</t>
  </si>
  <si>
    <t>Allow for  sum of 1,000,000 on Climate Impact Mitigation (GHG Reduction initiatives)</t>
  </si>
  <si>
    <t>Allow  for sum of Ksh 1,000,000 on ESMP Monitoring , Reporting and implementation.</t>
  </si>
  <si>
    <t>Allow a Provisional Sum of Kshs.2,050,000 to  Institute a HIV/AIDS and COVID-19 Awareness campaign and Training</t>
  </si>
  <si>
    <t xml:space="preserve">Provide and maintain furniture  and surveying equipment  for the Engineer's office as  specified for the entire  Contract period </t>
  </si>
  <si>
    <t>TOTAL CARRIED TO ITEM 1.34(a)</t>
  </si>
  <si>
    <t>Provide well-shaped, hard, dense and durable stone, laid in close joints from the bottom to the top of embankment slopes, carefully packed, embedded and tightly set to form riprap slope protection, complete as shown on drawings and as directed by the Engineer.</t>
  </si>
  <si>
    <t xml:space="preserve">Relocation of services </t>
  </si>
  <si>
    <t xml:space="preserve">Project Management </t>
  </si>
  <si>
    <t>Allow for a provisional sum of Kshs 1,000,000 for setting out works, including establishing reference lines, bench marks, grid lines, site control points, and alignment of all structures as per datum aligning with employer datum .</t>
  </si>
  <si>
    <t>Site clearance</t>
  </si>
  <si>
    <t>Topsoil stripping</t>
  </si>
  <si>
    <t>4.02a</t>
  </si>
  <si>
    <t xml:space="preserve">Excavation To Be Kept Dry </t>
  </si>
  <si>
    <t>Stone Pitching</t>
  </si>
  <si>
    <t>7.10a</t>
  </si>
  <si>
    <t>Rip Rap</t>
  </si>
  <si>
    <t>Provide and place  grouted stone pitching using hard, durable stones, roughly dressed with dimensions not less than 200 mm and volume not less than 0.01 m³. Rounded boulders shall not be used. Stones shall be properly bedded, wedged, and compacted to form a stable foundation. All interstices shall be wetted and grouted with 1:4 cement:sand mortar, thoroughly rammed into the joints and finished flush with the pitched face. Rate to include supply of materials, transport, placing, wedging, grouting, and finishing.</t>
  </si>
  <si>
    <t>Excavation for Culvert and Drainage Works</t>
  </si>
  <si>
    <t>Concrete Pipes</t>
  </si>
  <si>
    <t xml:space="preserve">Mitre Drain , Cut-Off Drain, Catchwater Drains, Side Drains , Culvert Outfall Drains and Earth Dams </t>
  </si>
  <si>
    <t>9.06a</t>
  </si>
  <si>
    <t xml:space="preserve">Passge of traffic through the works </t>
  </si>
  <si>
    <t>9.07a</t>
  </si>
  <si>
    <t xml:space="preserve">Signs , Barriers and Lights </t>
  </si>
  <si>
    <t xml:space="preserve">Laying and Compacting </t>
  </si>
  <si>
    <t xml:space="preserve">Laying and Compacting Graded Crushed Subbase and Base </t>
  </si>
  <si>
    <t>13.06a</t>
  </si>
  <si>
    <t>13.06b</t>
  </si>
  <si>
    <t>12.04a</t>
  </si>
  <si>
    <t>Part B-Prime Coat and Tack Coat</t>
  </si>
  <si>
    <t>15.02B</t>
  </si>
  <si>
    <t>15.02B-1</t>
  </si>
  <si>
    <t>15.02B-2</t>
  </si>
  <si>
    <t>PART B Asphalt Concrete for Surfacing</t>
  </si>
  <si>
    <t xml:space="preserve">PART C Dense Bitumen Macadam for Base </t>
  </si>
  <si>
    <t>16.01-7B</t>
  </si>
  <si>
    <t>16.01-8C</t>
  </si>
  <si>
    <t>Provide, lay, and compact Dense Bituminous Macadam (DBM) using modified bitumen and 0/30 mm aggregates on a prepared granular base layer, including spreading, leveling, compaction with vibratory roller, and finishing to the required thickness, levels, and smoothness.</t>
  </si>
  <si>
    <t xml:space="preserve">Surface Finishes </t>
  </si>
  <si>
    <t xml:space="preserve">Fixing for Reinforcement </t>
  </si>
  <si>
    <t>17.32a</t>
  </si>
  <si>
    <t>17.31a</t>
  </si>
  <si>
    <t>17.31b</t>
  </si>
  <si>
    <t xml:space="preserve">Kerbs </t>
  </si>
  <si>
    <t>24.02a</t>
  </si>
  <si>
    <t>24.02b</t>
  </si>
  <si>
    <t>Environmental Mitigating Measures and social safegurds</t>
  </si>
  <si>
    <t>24.02d</t>
  </si>
  <si>
    <t>24.02c</t>
  </si>
  <si>
    <t>24.02e</t>
  </si>
  <si>
    <t>24.02f</t>
  </si>
  <si>
    <t>24.02g</t>
  </si>
  <si>
    <t>24.02h</t>
  </si>
  <si>
    <t>24.02i</t>
  </si>
  <si>
    <t>24.02j</t>
  </si>
  <si>
    <t>24.02k</t>
  </si>
  <si>
    <t>24.01a</t>
  </si>
  <si>
    <t>25.01a</t>
  </si>
  <si>
    <t>25.02a</t>
  </si>
  <si>
    <t>Concrete Beds ,Surrounds  and Haunches</t>
  </si>
  <si>
    <t>BILL OF QUANTITIES: No. 16 BITUMINOUS MIX BASES  BINDER COURSES AND WEARING COURSES</t>
  </si>
  <si>
    <t>Provide, erection and dismantling formwork and falsework shall be so constructed that they will support the loads imposed on them by the fresh concrete together with additional stresses imposed by vibrating equipment and by construction traffic.</t>
  </si>
  <si>
    <t xml:space="preserve">Allow  for sum  ksh 1,000,000 on water quality  protection and prevetion of contamination of marine and freshwater bodies </t>
  </si>
  <si>
    <t>Provide, erect and maintain two (2) publicity signboards as directed by the Engineer.</t>
  </si>
  <si>
    <t xml:space="preserve">Engineer's Staff Houses </t>
  </si>
  <si>
    <t>Engineer's Staff  Offices and Laboratories</t>
  </si>
  <si>
    <t>Attendance upon the Engineer and his Staff</t>
  </si>
  <si>
    <t xml:space="preserve">Allow for support staff for the Engineer (5No.) </t>
  </si>
  <si>
    <t>Allow for a sum of Ksh 25,000,000 for relocation of existing services  as may be required during the execution of the works, to be expended as directed by the Engineer</t>
  </si>
  <si>
    <t>Confirmatory Testing</t>
  </si>
  <si>
    <t>Allow for a provisional sum of Kshs 10,000,000 for Geotechnical investigation, ground investigation to ascertain underground existing services  using trial pits, trenches, or a subsurface scanning machine, with a minimum depth of 0.5–1 m.  as instructed by the Engineer</t>
  </si>
  <si>
    <t>Training of Employer's staff</t>
  </si>
  <si>
    <t>Allow for sum of ksh 12,000,000 factory visits to inspect material sources and assess quality.</t>
  </si>
  <si>
    <t>Allow for sum of ksh  5,000,000  for Provision for the Dispute Resolution Committee for the entire duration of the project.</t>
  </si>
  <si>
    <t>Demolish existing  rigid pavement platform slab , base and subbase to pave way for drainage construction, including saw cutting of edges where required, breaking, loading, hauling, and disposal of debris to an approved spoil site.</t>
  </si>
  <si>
    <t>Reinstate existing inspection manholes and chambers disturbed during the works, including rebuilding walls where necessary, benching, plastering, replacing covers and frames, reconnection to existing pipes, and making good surrounding surfaces.</t>
  </si>
  <si>
    <t>Scarify and remove existing bituminous pavement WC ,Base and Subbase , to pave way for drainage construction, including saw cutting of edges where required, breaking, loading, hauling, and disposal of arisings to an approved spoil site.</t>
  </si>
  <si>
    <t>Provide and maintain accommodation for the Supervisor's Representative staff for the duration of the Contract including DLP in accordance with the specifications as follows: Ownership to revert to the Contractor.</t>
  </si>
  <si>
    <t>(i) House Type I - 1 No. Month</t>
  </si>
  <si>
    <t>(ii) House Type II - 4 No</t>
  </si>
  <si>
    <t>Months</t>
  </si>
  <si>
    <t>Provide, fuel, and maintain for the duration of the contract including DLP, complete with drivers and comprehensive insurance, two (2) new 4WD double cabin pickups of minimum 2800cc Turbo diesel engine capacity complete with weather shields, stainless steel nudge bar, tonneau cover; hard sports type, lockable all as per Clause 138 of special specifications and approved by the Engineer, inclusive of the first 4000km per vehicle month. The vehicles to revert back to the Employer at the end of the Contract</t>
  </si>
  <si>
    <t>Note: No separate payments shall be made for hauling to spoil unsuitable excavation materials and the cost of such shall be included in the rates and prices</t>
  </si>
  <si>
    <t>Clear site including removal of trees (girth less than 300 mm), hedges, bushes and other vegetation and other deleterious materials, grub up roots and backfilling of holes left by removal of stumps and roots in accordance with the Specifications, as shown on the drawings and as instructed by Engineer.</t>
  </si>
  <si>
    <t>Cutting of trees of all girth above 300 mm including cutting of trunks, branches, uprooting and removal of all materials and complete with filling of depressions/pits by earth including liaison with concerned authorities for obtaining permissions.</t>
  </si>
  <si>
    <t xml:space="preserve">Removal of  top soil to a maximum depth of 200 mm including excavation, loading and disposal </t>
  </si>
  <si>
    <t>No separate payments shall be made for the overhaul of the material and the cost of such haulage shall be included in the rates and or prices.</t>
  </si>
  <si>
    <t>Cut to spoil in soft material</t>
  </si>
  <si>
    <t>As Item 5.01 but in hard material</t>
  </si>
  <si>
    <t>Provide, spread, water, process and compact 300 mm improved subgrade to 100% MDD (AASHTO T99) in two layers of 150 mm thickness.</t>
  </si>
  <si>
    <t>Provide and fill in hard material  as shown in the drawing and as directed by the Engineer.</t>
  </si>
  <si>
    <t>Provide, Spread and compact rockfill in swampy areas</t>
  </si>
  <si>
    <t>NOTE: No separate payment shall be made for the haulage for these items as they shall be deemed to have been included in the Contractor's rates.</t>
  </si>
  <si>
    <t>As for item 7.01 but in hard material</t>
  </si>
  <si>
    <t>Providing, placing selected granular backfill material  behind wing walls to any depth and compaction complete as per the drawings and Technical Specifications and as instructed by Engineer.</t>
  </si>
  <si>
    <t xml:space="preserve">Excavate in soft material  for pipe culverts, rectangular U drains, subsoil drains, headwalls, wing walls, aprons, toe  walls, drop inlets, mitre drains, catch water drains and median drains including support of trench sides, backfilling and compacting as specified or as instructed by the Engineer. </t>
  </si>
  <si>
    <t xml:space="preserve">As Item 8.01 but  in hard material </t>
  </si>
  <si>
    <t xml:space="preserve">Allow for hacking in existing concrete drain for junction connections </t>
  </si>
  <si>
    <t>Excavate/ desilt, grade to shape inlets outfalls, side drains to free flow conditons including cart to spoil any  excess grass debris and soils as and where directed by the Engineer.</t>
  </si>
  <si>
    <t>Provide, lay and joint 450 mm Internal Diameter (I. D.)  Reinforced Cement Concrete pipes. The rate to include backfilling and compaction to drain formation level</t>
  </si>
  <si>
    <t>Ditto item 8.06 above but 300mm I.D.  Reinforced Cement Concrete pipes</t>
  </si>
  <si>
    <t>Ditto item 8.06 above but 150mm I.D.  Reinforced Cement Concrete pipes</t>
  </si>
  <si>
    <t>Provide place and compact class 25/20 concrete to headwalls, wingwalls, aprons and toe walls to pipe culverts.</t>
  </si>
  <si>
    <t xml:space="preserve">Provide place and compact 150mm class  15/20 concrete to beds and surround to 450mm diameter pipes (0.4059m3/m) </t>
  </si>
  <si>
    <t>Provide all materials lay and joint shallow IBD as directed by the Engineer to form mitre drains. Rate to include provision of 100mm well compacted bed and jointed by 1:3 cement mortar</t>
  </si>
  <si>
    <t>Note: No overhaul will be paid for seperately under this item and the cost of hauling will be deemed to have been included in the rates.</t>
  </si>
  <si>
    <t>Provide, lay, and compact 225mm thick Class 40/20 pavement quality concrete to the carriageway to attain the required flexural and compressive strength at 7 days and 28 days; complete with compliance testing; all in accordance</t>
  </si>
  <si>
    <t>Provide and fix on the carriageway and parking interlocking concrete paved unishaped blocks (monolithic single layer precast concrete blocks) of any specified colour/size &amp; shape, with approved pattern of 80 mm thick having average crushing strength of 50 N/mm2 on average thickness of 50 mm complete with uniformly graded river sand cushioning properly compacted with a mechanical compactor to required level, grade and camber  as instructed by Engineer. Rate to include bedding sand and that to fill the joints, ties and edge restraints</t>
  </si>
  <si>
    <t>Provide place and compact 150mm class  15/20 concrete to beds for structures</t>
  </si>
  <si>
    <t>1.7a</t>
  </si>
  <si>
    <t>1.8a</t>
  </si>
  <si>
    <t>1.9a</t>
  </si>
  <si>
    <t>1.10</t>
  </si>
  <si>
    <t>Allow for the establishment of engineer's  office for the full duration of the construction period to be maintained in safe, clean, and functional condition throughout the construction phase.</t>
  </si>
  <si>
    <t>1.10a</t>
  </si>
  <si>
    <t>1.10b</t>
  </si>
  <si>
    <t>1.10c</t>
  </si>
  <si>
    <t xml:space="preserve">Include a percentage of item 1.10b for contractor's overheads and profit </t>
  </si>
  <si>
    <t>1.11</t>
  </si>
  <si>
    <t>1.11a</t>
  </si>
  <si>
    <t>1.11b</t>
  </si>
  <si>
    <t>1.11c</t>
  </si>
  <si>
    <t xml:space="preserve">Include a percentage of item 1.11a and b for contractor's overheads and profit </t>
  </si>
  <si>
    <t>1.12</t>
  </si>
  <si>
    <t>1.12 a</t>
  </si>
  <si>
    <t>1.12b</t>
  </si>
  <si>
    <t>1.13</t>
  </si>
  <si>
    <t>1.13a</t>
  </si>
  <si>
    <t>1.13b</t>
  </si>
  <si>
    <t xml:space="preserve">Include a percentage of item 1.13a for contractor's overheads and profit </t>
  </si>
  <si>
    <t>1.14</t>
  </si>
  <si>
    <t>1.14a</t>
  </si>
  <si>
    <t>1.14b</t>
  </si>
  <si>
    <t xml:space="preserve">Include a percentage of item 1.14a for contractor's overheads and profit </t>
  </si>
  <si>
    <t>1.15</t>
  </si>
  <si>
    <t>1.15a</t>
  </si>
  <si>
    <t>1.15b</t>
  </si>
  <si>
    <t xml:space="preserve">Include a percentage of items 1.15a for contractor's overheads and profit </t>
  </si>
  <si>
    <t>1.16</t>
  </si>
  <si>
    <t>1.16a</t>
  </si>
  <si>
    <t>1.16b</t>
  </si>
  <si>
    <t>1.16c</t>
  </si>
  <si>
    <t>(i) REMOVAL OF TREES  (Provisional)</t>
  </si>
  <si>
    <t>(ii) REMOVAL OF  STUMPS  (Provisional)</t>
  </si>
  <si>
    <t>4.01 b</t>
  </si>
  <si>
    <r>
      <t>m</t>
    </r>
    <r>
      <rPr>
        <vertAlign val="superscript"/>
        <sz val="12"/>
        <rFont val="Bookman Old Style"/>
        <family val="1"/>
      </rPr>
      <t>3</t>
    </r>
  </si>
  <si>
    <r>
      <t>m</t>
    </r>
    <r>
      <rPr>
        <vertAlign val="superscript"/>
        <sz val="12"/>
        <rFont val="Bookman Old Style"/>
        <family val="1"/>
      </rPr>
      <t>2</t>
    </r>
  </si>
  <si>
    <t xml:space="preserve">LS
</t>
  </si>
  <si>
    <t>7.11a</t>
  </si>
  <si>
    <t>7.13a</t>
  </si>
  <si>
    <t>Ditto item 8.11 above but 300mm I.D.  Reinforced Cement Concrete pipes (0.289 m³/m)</t>
  </si>
  <si>
    <t>Ditto item 8.11 above but 150mm I.D.  Reinforced Cement Concrete pipes (0.185 m³/m)</t>
  </si>
  <si>
    <r>
      <t>Allow for sum of Ksh 2,500,000 the safe passage of traffic through the works</t>
    </r>
    <r>
      <rPr>
        <sz val="10"/>
        <rFont val="Bookman Old Style"/>
        <family val="1"/>
      </rPr>
      <t xml:space="preserve"> by providing temporary diversion routes, traffic management with flagmen, signs, barriers, and cones, and by creating alternative paths for non-motorized traffic, including temporary crossings over excavations where necessary, to ensure continuous and safe movement during construction.</t>
    </r>
  </si>
  <si>
    <r>
      <t>m</t>
    </r>
    <r>
      <rPr>
        <b/>
        <vertAlign val="superscript"/>
        <sz val="12"/>
        <rFont val="Bookman Old Style"/>
        <family val="1"/>
      </rPr>
      <t>3</t>
    </r>
  </si>
  <si>
    <r>
      <t xml:space="preserve">Provide, spread, and level </t>
    </r>
    <r>
      <rPr>
        <b/>
        <sz val="10"/>
        <rFont val="Bookman Old Style"/>
        <family val="1"/>
      </rPr>
      <t>Graded Crushed Stone (GCS 25–40 mm)</t>
    </r>
    <r>
      <rPr>
        <sz val="10"/>
        <rFont val="Bookman Old Style"/>
        <family val="1"/>
      </rPr>
      <t xml:space="preserve"> for railway track reinstatement, ensuring no damage to existing sleepers. Works to include supply of approved GCS, careful placement, levelling to correct profile, compaction where required, and cleanup. GCS shall be transported damp and in such a way that no segregation occurs</t>
    </r>
  </si>
  <si>
    <r>
      <t>Surface Preparation and MC-30 Bitumen Prime Coat</t>
    </r>
    <r>
      <rPr>
        <sz val="10"/>
        <rFont val="Bookman Old Style"/>
        <family val="1"/>
      </rPr>
      <t>: Prepare the surface of carriageway, accesses, and junctions by cleaning, removing loose debris, dust, and standing water. Heat and spray MC-30 cut-back bitumen uniformly at a rate of 1.0 litre/m², ensuring full penetration into the surface. The work includes provision of heating equipment, sprayers, labour, and all ancillary works required for complete and proper application.</t>
    </r>
  </si>
  <si>
    <r>
      <t>Surface Preparation and K1-60 Bitumen Emulsion Tack Coat</t>
    </r>
    <r>
      <rPr>
        <sz val="10"/>
        <rFont val="Bookman Old Style"/>
        <family val="1"/>
      </rPr>
      <t>: Clean and prepare surfaces by removing dust, loose particles, and moisture, then spray K1-60 bitumen emulsion as a tack coat at a rate of 0.3 litre/m². Ensure uniform coverage and that the emulsion forms a tacky surface to bond subsequent asphalt layers. Rate includes labour, equipment, emulsion supply, and all ancillary works required for full compliance with specifications.</t>
    </r>
  </si>
  <si>
    <t>17.5a</t>
  </si>
  <si>
    <t>17.5b</t>
  </si>
  <si>
    <t>Supply and fix A142 BRC welded steel mesh reinforcement (6mm diameter wires at 200mm × 200mm spacing, 142mm²/m each way) in accordance with BS 4483, including cutting, lapping, tying with binding wire, supporting on approved spacers/chairs, maintaining specified concrete cover, and placing in position for trapezoidal drains</t>
  </si>
  <si>
    <t>Provide place and compact class  30/20 concrete to bottom slabs, top slabs, side walls, wing walls and trapezoidal drains</t>
  </si>
  <si>
    <t>22.10</t>
  </si>
  <si>
    <r>
      <t>Stationary cupboard, 1.2m</t>
    </r>
    <r>
      <rPr>
        <vertAlign val="superscript"/>
        <sz val="11"/>
        <color theme="1"/>
        <rFont val="Bookman Old Style"/>
        <family val="1"/>
      </rPr>
      <t>3</t>
    </r>
    <r>
      <rPr>
        <sz val="11"/>
        <color theme="1"/>
        <rFont val="Bookman Old Style"/>
        <family val="1"/>
      </rPr>
      <t xml:space="preserve"> lockable</t>
    </r>
  </si>
  <si>
    <t xml:space="preserve">Excavate in soft material for structures such as culverts, Box culverts, wing walls, gabions as directed by the engineer. </t>
  </si>
  <si>
    <t>Add 10% contingencies</t>
  </si>
  <si>
    <t>Sub - Total I (Bill No 1 to Bill No 25)</t>
  </si>
  <si>
    <t xml:space="preserve">Add the sum of 5% for variations of price in accordance with Clause 70 of the Conditions of Contract.   </t>
  </si>
  <si>
    <t>APPENDIX TO BILL ITEM 1.10(b)</t>
  </si>
  <si>
    <t xml:space="preserve">Appendix to Bill Item No. 1.10(b)  </t>
  </si>
  <si>
    <t>Allow for sum ksh 250,000 on progress photographs and video to capture and printing then documentation, Site progress photos for key construction stages for Monthly reports with captions and GPRS locations</t>
  </si>
  <si>
    <t>Allow a sum of Kshs 1,500,000 for the site supervision, quality monitoring, inspections, progress reporting, and attendance  as directed by the Engineer against receipts.</t>
  </si>
  <si>
    <t xml:space="preserve">Include a percentage of items 1.16a &amp;b for contractor's overheads and profit </t>
  </si>
  <si>
    <t xml:space="preserve">Allow for 2 high-performance 16” laptop features up to an Intel® Core™ i9-14900HX processor (5.8 GHz with Turbo Boost), up to 145W TGP NVIDIA® GeForce RTX™ 4080 GPU (12 GB GDDR6), a QHD 240 Hz IPS display with 3 ms response time, and OMEN Tempest Cooling for optimal thermal performance for client and engineers office </t>
  </si>
  <si>
    <t>Allow for sum ksh 10,000,000  for the knowledge transfer of Employer’s staff for the entire duration of the project.</t>
  </si>
  <si>
    <t>VII</t>
  </si>
  <si>
    <t>PPRA Levy 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</si>
</sst>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_(* \(#,##0\);_(* &quot;-&quot;??_);_(@_)"/>
    <numFmt numFmtId="166" formatCode="0.00_);[Red]\(0.00\)"/>
    <numFmt numFmtId="167" formatCode="0.0000"/>
    <numFmt numFmtId="168" formatCode="0.0"/>
    <numFmt numFmtId="169" formatCode="0.0%"/>
  </numFmts>
  <fonts count="4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8"/>
      <name val="Arial"/>
      <family val="2"/>
    </font>
    <font>
      <b/>
      <sz val="12"/>
      <name val="Arial"/>
      <family val="2"/>
    </font>
    <font>
      <b/>
      <sz val="10"/>
      <name val="Arial"/>
      <family val="2"/>
    </font>
    <font>
      <b/>
      <sz val="12"/>
      <name val="Arial"/>
      <family val="2"/>
    </font>
    <font>
      <sz val="10"/>
      <name val="Arial"/>
      <family val="2"/>
    </font>
    <font>
      <b/>
      <sz val="10"/>
      <name val="Arial"/>
      <family val="2"/>
    </font>
    <font>
      <sz val="10"/>
      <color theme="1"/>
      <name val="Bookman Old Style"/>
      <family val="1"/>
    </font>
    <font>
      <b/>
      <sz val="14"/>
      <color rgb="FF000000"/>
      <name val="Bookman Old Style"/>
      <family val="1"/>
    </font>
    <font>
      <b/>
      <sz val="16"/>
      <color rgb="FF000000"/>
      <name val="Bookman Old Style"/>
      <family val="1"/>
    </font>
    <font>
      <b/>
      <sz val="10"/>
      <name val="Bookman Old Style"/>
      <family val="1"/>
    </font>
    <font>
      <b/>
      <sz val="12"/>
      <name val="Bookman Old Style"/>
      <family val="1"/>
    </font>
    <font>
      <sz val="10"/>
      <name val="Dutch"/>
      <family val="2"/>
    </font>
    <font>
      <sz val="10"/>
      <name val="Bookman Old Style"/>
      <family val="1"/>
    </font>
    <font>
      <sz val="10"/>
      <name val="Dutch"/>
      <family val="1"/>
    </font>
    <font>
      <sz val="11"/>
      <color indexed="8"/>
      <name val="宋体"/>
      <family val="3"/>
      <charset val="134"/>
    </font>
    <font>
      <sz val="10"/>
      <name val="Times New Roman"/>
      <family val="1"/>
    </font>
    <font>
      <sz val="10"/>
      <color rgb="FF000000"/>
      <name val="Bookman Old Style"/>
      <family val="1"/>
    </font>
    <font>
      <b/>
      <u/>
      <sz val="10"/>
      <name val="Bookman Old Style"/>
      <family val="1"/>
    </font>
    <font>
      <vertAlign val="superscript"/>
      <sz val="10"/>
      <name val="Bookman Old Style"/>
      <family val="1"/>
    </font>
    <font>
      <sz val="12"/>
      <name val="Bookman Old Style"/>
      <family val="1"/>
    </font>
    <font>
      <sz val="12"/>
      <color rgb="FF000000"/>
      <name val="Bookman Old Style"/>
      <family val="1"/>
    </font>
    <font>
      <sz val="12"/>
      <color indexed="8"/>
      <name val="Bookman Old Style"/>
      <family val="1"/>
    </font>
    <font>
      <b/>
      <sz val="10"/>
      <color theme="1"/>
      <name val="Bookman Old Style"/>
      <family val="1"/>
    </font>
    <font>
      <vertAlign val="superscript"/>
      <sz val="12"/>
      <color rgb="FF000000"/>
      <name val="Bookman Old Style"/>
      <family val="1"/>
    </font>
    <font>
      <sz val="14"/>
      <name val="Bookman Old Style"/>
      <family val="1"/>
    </font>
    <font>
      <b/>
      <sz val="14"/>
      <name val="Bookman Old Style"/>
      <family val="1"/>
    </font>
    <font>
      <sz val="10"/>
      <name val="Arial"/>
      <family val="2"/>
    </font>
    <font>
      <i/>
      <sz val="10"/>
      <name val="Arial"/>
      <family val="2"/>
    </font>
    <font>
      <sz val="12"/>
      <name val="Garamond"/>
      <family val="1"/>
    </font>
    <font>
      <sz val="12"/>
      <color rgb="FFFF0000"/>
      <name val="Garamond"/>
      <family val="1"/>
    </font>
    <font>
      <b/>
      <sz val="12"/>
      <name val="Garamond"/>
      <family val="1"/>
    </font>
    <font>
      <sz val="11"/>
      <name val="Bookman Old Style"/>
      <family val="1"/>
    </font>
    <font>
      <vertAlign val="superscript"/>
      <sz val="12"/>
      <name val="Bookman Old Style"/>
      <family val="1"/>
    </font>
    <font>
      <b/>
      <vertAlign val="superscript"/>
      <sz val="12"/>
      <name val="Bookman Old Style"/>
      <family val="1"/>
    </font>
    <font>
      <sz val="12"/>
      <color theme="1"/>
      <name val="Bookman Old Style"/>
      <family val="1"/>
    </font>
    <font>
      <b/>
      <sz val="12"/>
      <color theme="1"/>
      <name val="Bookman Old Style"/>
      <family val="1"/>
    </font>
    <font>
      <sz val="12"/>
      <color indexed="10"/>
      <name val="Bookman Old Style"/>
      <family val="1"/>
    </font>
    <font>
      <b/>
      <sz val="11"/>
      <color theme="1"/>
      <name val="Bookman Old Style"/>
      <family val="1"/>
    </font>
    <font>
      <sz val="11"/>
      <color theme="1"/>
      <name val="Bookman Old Style"/>
      <family val="1"/>
    </font>
    <font>
      <i/>
      <sz val="11"/>
      <color theme="1"/>
      <name val="Bookman Old Style"/>
      <family val="1"/>
    </font>
    <font>
      <vertAlign val="superscript"/>
      <sz val="11"/>
      <color theme="1"/>
      <name val="Bookman Old Style"/>
      <family val="1"/>
    </font>
    <font>
      <b/>
      <sz val="11"/>
      <color rgb="FF000000"/>
      <name val="Arial"/>
      <family val="2"/>
    </font>
    <font>
      <sz val="11"/>
      <color rgb="FF00000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99">
    <border>
      <left/>
      <right/>
      <top/>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hair">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double">
        <color indexed="64"/>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double">
        <color indexed="64"/>
      </bottom>
      <diagonal/>
    </border>
    <border>
      <left style="double">
        <color indexed="64"/>
      </left>
      <right/>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double">
        <color indexed="64"/>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5">
    <xf numFmtId="0" fontId="0" fillId="0" borderId="0"/>
    <xf numFmtId="43" fontId="4" fillId="0" borderId="0" applyFont="0" applyFill="0" applyBorder="0" applyAlignment="0" applyProtection="0"/>
    <xf numFmtId="0" fontId="10" fillId="0" borderId="0"/>
    <xf numFmtId="0" fontId="17" fillId="0" borderId="0"/>
    <xf numFmtId="0" fontId="4" fillId="0" borderId="0"/>
    <xf numFmtId="0" fontId="19" fillId="0" borderId="0"/>
    <xf numFmtId="164" fontId="20" fillId="0" borderId="0" applyFont="0" applyFill="0" applyBorder="0" applyAlignment="0" applyProtection="0">
      <alignment vertical="center"/>
    </xf>
    <xf numFmtId="43" fontId="4" fillId="0" borderId="0" applyFont="0" applyFill="0" applyBorder="0" applyAlignment="0" applyProtection="0"/>
    <xf numFmtId="0" fontId="21" fillId="0" borderId="0"/>
    <xf numFmtId="164" fontId="4" fillId="0" borderId="0" applyFont="0" applyFill="0" applyBorder="0" applyAlignment="0" applyProtection="0"/>
    <xf numFmtId="0" fontId="4" fillId="0" borderId="0"/>
    <xf numFmtId="0" fontId="4" fillId="0" borderId="0"/>
    <xf numFmtId="0" fontId="3" fillId="0" borderId="0"/>
    <xf numFmtId="164" fontId="3" fillId="0" borderId="0" applyFont="0" applyFill="0" applyBorder="0" applyAlignment="0" applyProtection="0"/>
    <xf numFmtId="0" fontId="4" fillId="0" borderId="0"/>
    <xf numFmtId="9" fontId="32"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808">
    <xf numFmtId="0" fontId="0" fillId="0" borderId="0" xfId="0"/>
    <xf numFmtId="0" fontId="5" fillId="0" borderId="1" xfId="0" applyFont="1" applyBorder="1" applyAlignment="1">
      <alignment horizontal="left" vertical="top" wrapText="1"/>
    </xf>
    <xf numFmtId="0" fontId="7" fillId="0" borderId="6" xfId="0" applyFont="1" applyBorder="1" applyAlignment="1">
      <alignment horizontal="left" vertical="top"/>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7" fillId="0" borderId="6" xfId="0" applyFont="1" applyBorder="1" applyAlignment="1">
      <alignment horizontal="center" vertical="top"/>
    </xf>
    <xf numFmtId="43" fontId="7" fillId="0" borderId="6" xfId="1" applyFont="1" applyFill="1" applyBorder="1" applyAlignment="1">
      <alignment horizontal="center" vertical="top" wrapText="1"/>
    </xf>
    <xf numFmtId="0" fontId="5" fillId="0" borderId="1" xfId="0" applyFont="1" applyBorder="1" applyAlignment="1">
      <alignment horizontal="left" vertical="top"/>
    </xf>
    <xf numFmtId="0" fontId="9" fillId="0" borderId="1" xfId="0" applyFont="1" applyBorder="1" applyAlignment="1">
      <alignment horizontal="center" vertical="top" wrapText="1"/>
    </xf>
    <xf numFmtId="0" fontId="9" fillId="0" borderId="1" xfId="0" applyFont="1" applyBorder="1" applyAlignment="1">
      <alignment horizontal="center" vertical="top"/>
    </xf>
    <xf numFmtId="43" fontId="5" fillId="0" borderId="1" xfId="1" applyFont="1" applyFill="1" applyBorder="1" applyAlignment="1">
      <alignment horizontal="center" vertical="top" wrapText="1"/>
    </xf>
    <xf numFmtId="0" fontId="0" fillId="0" borderId="0" xfId="0"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top"/>
    </xf>
    <xf numFmtId="43" fontId="0" fillId="0" borderId="0" xfId="1" applyFont="1" applyFill="1" applyAlignment="1">
      <alignment horizontal="center" vertical="top" wrapText="1"/>
    </xf>
    <xf numFmtId="165" fontId="0" fillId="0" borderId="0" xfId="0" applyNumberFormat="1" applyAlignment="1">
      <alignment horizontal="left" vertical="top"/>
    </xf>
    <xf numFmtId="0" fontId="0" fillId="0" borderId="0" xfId="0" applyAlignment="1">
      <alignment horizontal="left" vertical="top"/>
    </xf>
    <xf numFmtId="43" fontId="4" fillId="0" borderId="0" xfId="1" applyFill="1" applyAlignment="1">
      <alignment horizontal="center" vertical="top" wrapText="1"/>
    </xf>
    <xf numFmtId="0" fontId="5" fillId="0" borderId="9" xfId="0" applyFont="1" applyBorder="1" applyAlignment="1">
      <alignment horizontal="center" vertical="top"/>
    </xf>
    <xf numFmtId="0" fontId="5" fillId="0" borderId="9" xfId="0" applyFont="1" applyBorder="1" applyAlignment="1">
      <alignment horizontal="left" wrapText="1"/>
    </xf>
    <xf numFmtId="0" fontId="5" fillId="0" borderId="9" xfId="0" applyFont="1" applyBorder="1" applyAlignment="1">
      <alignment horizontal="center" wrapText="1"/>
    </xf>
    <xf numFmtId="0" fontId="5" fillId="0" borderId="9" xfId="0" applyFont="1" applyBorder="1" applyAlignment="1">
      <alignment horizontal="center"/>
    </xf>
    <xf numFmtId="43" fontId="5" fillId="0" borderId="9" xfId="1" applyFont="1" applyFill="1" applyBorder="1" applyAlignment="1">
      <alignment horizontal="center" wrapText="1"/>
    </xf>
    <xf numFmtId="165" fontId="7" fillId="0" borderId="6" xfId="1" applyNumberFormat="1" applyFont="1" applyFill="1" applyBorder="1" applyAlignment="1">
      <alignment horizontal="left" vertical="top"/>
    </xf>
    <xf numFmtId="165" fontId="9" fillId="0" borderId="1" xfId="1" applyNumberFormat="1" applyFont="1" applyFill="1" applyBorder="1" applyAlignment="1">
      <alignment horizontal="left" vertical="top"/>
    </xf>
    <xf numFmtId="165" fontId="9" fillId="0" borderId="9" xfId="1" applyNumberFormat="1" applyFont="1" applyFill="1" applyBorder="1" applyAlignment="1">
      <alignment horizontal="left"/>
    </xf>
    <xf numFmtId="165" fontId="11" fillId="0" borderId="0" xfId="1" applyNumberFormat="1" applyFont="1" applyFill="1" applyAlignment="1">
      <alignment horizontal="left" vertical="top"/>
    </xf>
    <xf numFmtId="0" fontId="0" fillId="0" borderId="0" xfId="0" applyAlignment="1">
      <alignment vertical="center"/>
    </xf>
    <xf numFmtId="43" fontId="5" fillId="0" borderId="7" xfId="1" applyFont="1" applyFill="1" applyBorder="1" applyAlignment="1">
      <alignment horizontal="center" vertical="top" wrapText="1"/>
    </xf>
    <xf numFmtId="0" fontId="16" fillId="0" borderId="13" xfId="0" applyFont="1" applyBorder="1" applyAlignment="1">
      <alignment horizontal="center" vertical="center" wrapText="1"/>
    </xf>
    <xf numFmtId="164" fontId="16" fillId="0" borderId="12" xfId="0" applyNumberFormat="1" applyFont="1" applyBorder="1" applyAlignment="1">
      <alignment horizontal="center" vertical="center" wrapText="1"/>
    </xf>
    <xf numFmtId="0" fontId="18" fillId="0" borderId="5" xfId="3" applyFont="1" applyBorder="1" applyAlignment="1">
      <alignment horizontal="left" vertical="top"/>
    </xf>
    <xf numFmtId="49" fontId="18" fillId="0" borderId="5" xfId="4" applyNumberFormat="1" applyFont="1" applyBorder="1" applyAlignment="1">
      <alignment vertical="center" wrapText="1"/>
    </xf>
    <xf numFmtId="0" fontId="12" fillId="0" borderId="0" xfId="0" applyFont="1"/>
    <xf numFmtId="43" fontId="12" fillId="0" borderId="0" xfId="1" applyFont="1"/>
    <xf numFmtId="0" fontId="18" fillId="0" borderId="5" xfId="0" applyFont="1" applyBorder="1" applyAlignment="1">
      <alignment horizontal="left" vertical="top" wrapText="1"/>
    </xf>
    <xf numFmtId="0" fontId="18" fillId="0" borderId="23" xfId="0" applyFont="1" applyBorder="1" applyAlignment="1">
      <alignment horizontal="center" vertical="top"/>
    </xf>
    <xf numFmtId="0" fontId="18" fillId="0" borderId="5" xfId="0" applyFont="1" applyBorder="1" applyAlignment="1">
      <alignment horizontal="left" vertical="top"/>
    </xf>
    <xf numFmtId="0" fontId="18" fillId="0" borderId="25" xfId="0" applyFont="1" applyBorder="1" applyAlignment="1">
      <alignment horizontal="left" vertical="top" wrapText="1"/>
    </xf>
    <xf numFmtId="0" fontId="18" fillId="3" borderId="5" xfId="3" applyFont="1" applyFill="1" applyBorder="1" applyAlignment="1">
      <alignment horizontal="left" vertical="top"/>
    </xf>
    <xf numFmtId="164" fontId="18" fillId="0" borderId="38" xfId="6" applyFont="1" applyFill="1" applyBorder="1" applyAlignment="1" applyProtection="1">
      <alignment horizontal="right"/>
      <protection locked="0"/>
    </xf>
    <xf numFmtId="43" fontId="18" fillId="0" borderId="5" xfId="7" applyFont="1" applyFill="1" applyBorder="1" applyAlignment="1">
      <alignment vertical="center" wrapText="1"/>
    </xf>
    <xf numFmtId="0" fontId="18" fillId="0" borderId="22" xfId="3" applyFont="1" applyBorder="1" applyAlignment="1">
      <alignment horizontal="left" vertical="top"/>
    </xf>
    <xf numFmtId="3" fontId="18" fillId="0" borderId="5" xfId="5" applyNumberFormat="1" applyFont="1" applyBorder="1" applyAlignment="1">
      <alignment horizontal="right"/>
    </xf>
    <xf numFmtId="164" fontId="18" fillId="0" borderId="31" xfId="6" applyFont="1" applyFill="1" applyBorder="1" applyAlignment="1" applyProtection="1">
      <alignment horizontal="right"/>
      <protection locked="0"/>
    </xf>
    <xf numFmtId="0" fontId="22" fillId="0" borderId="5" xfId="0" applyFont="1" applyBorder="1" applyAlignment="1">
      <alignment vertical="center" wrapText="1"/>
    </xf>
    <xf numFmtId="0" fontId="18" fillId="0" borderId="5" xfId="3" applyFont="1" applyBorder="1" applyAlignment="1">
      <alignment vertical="center" wrapText="1"/>
    </xf>
    <xf numFmtId="166" fontId="18" fillId="0" borderId="5" xfId="5" applyNumberFormat="1" applyFont="1" applyBorder="1" applyAlignment="1">
      <alignment horizontal="center" wrapText="1"/>
    </xf>
    <xf numFmtId="3" fontId="18" fillId="0" borderId="5" xfId="6" applyNumberFormat="1" applyFont="1" applyFill="1" applyBorder="1" applyAlignment="1" applyProtection="1">
      <alignment horizontal="right"/>
      <protection locked="0"/>
    </xf>
    <xf numFmtId="0" fontId="18" fillId="0" borderId="5" xfId="4" applyFont="1" applyBorder="1" applyAlignment="1">
      <alignment horizontal="left" vertical="top"/>
    </xf>
    <xf numFmtId="49" fontId="15" fillId="0" borderId="5" xfId="4" applyNumberFormat="1" applyFont="1" applyBorder="1" applyAlignment="1">
      <alignment vertical="center" wrapText="1"/>
    </xf>
    <xf numFmtId="0" fontId="12" fillId="0" borderId="25" xfId="12" applyFont="1" applyBorder="1" applyAlignment="1">
      <alignment vertical="top" wrapText="1"/>
    </xf>
    <xf numFmtId="0" fontId="23" fillId="0" borderId="5" xfId="0" applyFont="1" applyBorder="1" applyAlignment="1">
      <alignment horizontal="left" vertical="top" wrapText="1"/>
    </xf>
    <xf numFmtId="0" fontId="15" fillId="0" borderId="5" xfId="0" applyFont="1" applyBorder="1" applyAlignment="1">
      <alignment horizontal="center" vertical="top"/>
    </xf>
    <xf numFmtId="3" fontId="15" fillId="0" borderId="5" xfId="1" applyNumberFormat="1" applyFont="1" applyFill="1" applyBorder="1" applyAlignment="1">
      <alignment horizontal="center" vertical="top"/>
    </xf>
    <xf numFmtId="0" fontId="18" fillId="0" borderId="5" xfId="0" applyFont="1" applyBorder="1" applyAlignment="1">
      <alignment horizontal="center" vertical="top"/>
    </xf>
    <xf numFmtId="3" fontId="18" fillId="0" borderId="5" xfId="1" applyNumberFormat="1" applyFont="1" applyFill="1" applyBorder="1" applyAlignment="1">
      <alignment horizontal="center" vertical="top"/>
    </xf>
    <xf numFmtId="0" fontId="15" fillId="0" borderId="5" xfId="0" applyFont="1" applyBorder="1" applyAlignment="1">
      <alignment horizontal="left" vertical="top" wrapText="1"/>
    </xf>
    <xf numFmtId="0" fontId="15" fillId="0" borderId="5" xfId="0" applyFont="1" applyBorder="1" applyAlignment="1">
      <alignment horizontal="left" vertical="top"/>
    </xf>
    <xf numFmtId="0" fontId="12" fillId="0" borderId="5" xfId="0" applyFont="1" applyBorder="1" applyAlignment="1">
      <alignment horizontal="center" vertical="top"/>
    </xf>
    <xf numFmtId="0" fontId="18" fillId="0" borderId="5" xfId="0" applyFont="1" applyBorder="1" applyAlignment="1">
      <alignment vertical="top"/>
    </xf>
    <xf numFmtId="0" fontId="12" fillId="0" borderId="12" xfId="0" applyFont="1" applyBorder="1" applyAlignment="1">
      <alignment horizontal="left"/>
    </xf>
    <xf numFmtId="3" fontId="18" fillId="0" borderId="5" xfId="0" applyNumberFormat="1" applyFont="1" applyBorder="1" applyAlignment="1">
      <alignment horizontal="center" vertical="top"/>
    </xf>
    <xf numFmtId="0" fontId="18" fillId="0" borderId="25" xfId="0" applyFont="1" applyBorder="1" applyAlignment="1">
      <alignment horizontal="center" vertical="top"/>
    </xf>
    <xf numFmtId="3" fontId="18" fillId="0" borderId="25" xfId="1" applyNumberFormat="1" applyFont="1" applyFill="1" applyBorder="1" applyAlignment="1">
      <alignment horizontal="center" vertical="top"/>
    </xf>
    <xf numFmtId="164" fontId="18" fillId="0" borderId="39" xfId="6" applyFont="1" applyFill="1" applyBorder="1" applyAlignment="1" applyProtection="1">
      <alignment horizontal="right"/>
      <protection locked="0"/>
    </xf>
    <xf numFmtId="3" fontId="18" fillId="0" borderId="6" xfId="1" applyNumberFormat="1" applyFont="1" applyFill="1" applyBorder="1" applyAlignment="1">
      <alignment horizontal="center" vertical="top"/>
    </xf>
    <xf numFmtId="3" fontId="18" fillId="0" borderId="5" xfId="1" applyNumberFormat="1" applyFont="1" applyFill="1" applyBorder="1" applyAlignment="1">
      <alignment vertical="top"/>
    </xf>
    <xf numFmtId="0" fontId="18" fillId="0" borderId="5" xfId="0" quotePrefix="1" applyFont="1" applyBorder="1" applyAlignment="1">
      <alignment horizontal="left" vertical="top" wrapText="1"/>
    </xf>
    <xf numFmtId="2" fontId="18" fillId="0" borderId="5" xfId="0" applyNumberFormat="1" applyFont="1" applyBorder="1" applyAlignment="1">
      <alignment horizontal="center" vertical="top"/>
    </xf>
    <xf numFmtId="0" fontId="12" fillId="0" borderId="5" xfId="0" applyFont="1" applyBorder="1" applyAlignment="1">
      <alignment horizontal="left" vertical="top" wrapText="1"/>
    </xf>
    <xf numFmtId="3" fontId="18" fillId="0" borderId="25" xfId="0" applyNumberFormat="1" applyFont="1" applyBorder="1" applyAlignment="1">
      <alignment horizontal="center" vertical="top"/>
    </xf>
    <xf numFmtId="164" fontId="18" fillId="0" borderId="33" xfId="6" applyFont="1" applyFill="1" applyBorder="1" applyAlignment="1" applyProtection="1">
      <alignment horizontal="right"/>
      <protection locked="0"/>
    </xf>
    <xf numFmtId="3" fontId="18" fillId="0" borderId="36" xfId="1" applyNumberFormat="1" applyFont="1" applyFill="1" applyBorder="1" applyAlignment="1">
      <alignment horizontal="center" vertical="top"/>
    </xf>
    <xf numFmtId="3" fontId="18" fillId="0" borderId="23" xfId="0" applyNumberFormat="1" applyFont="1" applyBorder="1" applyAlignment="1">
      <alignment horizontal="center" vertical="top"/>
    </xf>
    <xf numFmtId="3" fontId="26" fillId="0" borderId="5" xfId="0" applyNumberFormat="1" applyFont="1" applyBorder="1" applyAlignment="1">
      <alignment horizontal="center" vertical="center" wrapText="1"/>
    </xf>
    <xf numFmtId="0" fontId="9" fillId="0" borderId="7" xfId="0" applyFont="1" applyBorder="1" applyAlignment="1">
      <alignment horizontal="center" vertical="top" wrapText="1"/>
    </xf>
    <xf numFmtId="0" fontId="9" fillId="0" borderId="7" xfId="0" applyFont="1" applyBorder="1" applyAlignment="1">
      <alignment horizontal="center" vertical="top"/>
    </xf>
    <xf numFmtId="165" fontId="9" fillId="0" borderId="7" xfId="1" applyNumberFormat="1" applyFont="1" applyFill="1" applyBorder="1" applyAlignment="1">
      <alignment horizontal="left" vertical="top"/>
    </xf>
    <xf numFmtId="0" fontId="7" fillId="0" borderId="7" xfId="0" applyFont="1" applyBorder="1" applyAlignment="1">
      <alignment horizontal="left" vertical="top"/>
    </xf>
    <xf numFmtId="0" fontId="26" fillId="0" borderId="23" xfId="0" applyFont="1" applyBorder="1" applyAlignment="1">
      <alignment horizontal="center" vertical="center" wrapText="1"/>
    </xf>
    <xf numFmtId="3" fontId="25" fillId="0" borderId="5" xfId="0" applyNumberFormat="1" applyFont="1" applyBorder="1" applyAlignment="1">
      <alignment horizontal="right" vertical="center" wrapText="1"/>
    </xf>
    <xf numFmtId="4" fontId="27" fillId="0" borderId="38" xfId="14" applyNumberFormat="1" applyFont="1" applyBorder="1" applyAlignment="1">
      <alignment vertical="center" wrapText="1"/>
    </xf>
    <xf numFmtId="0" fontId="26" fillId="0" borderId="5" xfId="0" applyFont="1" applyBorder="1" applyAlignment="1">
      <alignment horizontal="center" vertical="center" wrapText="1"/>
    </xf>
    <xf numFmtId="0" fontId="26" fillId="0" borderId="5" xfId="0" applyFont="1" applyBorder="1" applyAlignment="1">
      <alignment vertical="center" wrapText="1"/>
    </xf>
    <xf numFmtId="0" fontId="25" fillId="3" borderId="5" xfId="10" applyFont="1" applyFill="1" applyBorder="1" applyAlignment="1">
      <alignment horizontal="center" vertical="center"/>
    </xf>
    <xf numFmtId="0" fontId="26" fillId="0" borderId="24" xfId="0" applyFont="1" applyBorder="1" applyAlignment="1">
      <alignment horizontal="center" vertical="center" wrapText="1"/>
    </xf>
    <xf numFmtId="0" fontId="15" fillId="0" borderId="1" xfId="0" applyFont="1" applyBorder="1" applyAlignment="1">
      <alignment horizontal="center" vertical="top" wrapText="1"/>
    </xf>
    <xf numFmtId="165" fontId="15" fillId="0" borderId="1" xfId="1" applyNumberFormat="1" applyFont="1" applyFill="1" applyBorder="1" applyAlignment="1">
      <alignment horizontal="left" vertical="top"/>
    </xf>
    <xf numFmtId="0" fontId="18" fillId="0" borderId="1" xfId="0" applyFont="1" applyBorder="1" applyAlignment="1">
      <alignment horizontal="left" vertical="top"/>
    </xf>
    <xf numFmtId="43" fontId="18" fillId="0" borderId="1" xfId="1" applyFont="1" applyFill="1" applyBorder="1" applyAlignment="1">
      <alignment horizontal="center" vertical="top" wrapText="1"/>
    </xf>
    <xf numFmtId="0" fontId="15" fillId="0" borderId="1" xfId="0" applyFont="1" applyBorder="1" applyAlignment="1">
      <alignment horizontal="center" vertical="top"/>
    </xf>
    <xf numFmtId="0" fontId="18" fillId="0" borderId="1" xfId="0" applyFont="1" applyBorder="1" applyAlignment="1">
      <alignment horizontal="center" vertical="top" wrapText="1"/>
    </xf>
    <xf numFmtId="1" fontId="30" fillId="0" borderId="10" xfId="0" applyNumberFormat="1" applyFont="1" applyBorder="1" applyAlignment="1">
      <alignment horizontal="center"/>
    </xf>
    <xf numFmtId="43" fontId="30" fillId="0" borderId="10" xfId="1" applyFont="1" applyFill="1" applyBorder="1" applyAlignment="1">
      <alignment horizontal="center" wrapText="1"/>
    </xf>
    <xf numFmtId="1" fontId="31" fillId="0" borderId="18" xfId="0" applyNumberFormat="1" applyFont="1" applyBorder="1" applyAlignment="1">
      <alignment horizontal="center" vertical="center"/>
    </xf>
    <xf numFmtId="165" fontId="30" fillId="0" borderId="18" xfId="1" applyNumberFormat="1" applyFont="1" applyFill="1" applyBorder="1" applyAlignment="1">
      <alignment horizontal="left" vertical="top" wrapText="1"/>
    </xf>
    <xf numFmtId="1" fontId="31" fillId="0" borderId="5" xfId="0" applyNumberFormat="1" applyFont="1" applyBorder="1" applyAlignment="1">
      <alignment horizontal="center" vertical="center"/>
    </xf>
    <xf numFmtId="43" fontId="30" fillId="0" borderId="5" xfId="1" applyFont="1" applyFill="1" applyBorder="1" applyAlignment="1">
      <alignment horizontal="left" vertical="top" wrapText="1"/>
    </xf>
    <xf numFmtId="1" fontId="31" fillId="0" borderId="19" xfId="0" applyNumberFormat="1" applyFont="1" applyBorder="1" applyAlignment="1">
      <alignment horizontal="center" vertical="center"/>
    </xf>
    <xf numFmtId="165" fontId="30" fillId="0" borderId="5" xfId="1" applyNumberFormat="1" applyFont="1" applyFill="1" applyBorder="1" applyAlignment="1">
      <alignment horizontal="left" vertical="top" wrapText="1"/>
    </xf>
    <xf numFmtId="3" fontId="8" fillId="0" borderId="0" xfId="1" applyNumberFormat="1" applyFont="1" applyFill="1" applyBorder="1" applyAlignment="1">
      <alignment horizontal="left" vertical="center" wrapText="1"/>
    </xf>
    <xf numFmtId="0" fontId="33" fillId="0" borderId="0" xfId="0" applyFont="1" applyAlignment="1">
      <alignment horizontal="center" vertical="center" wrapText="1"/>
    </xf>
    <xf numFmtId="43" fontId="8" fillId="0" borderId="0" xfId="1" applyFont="1" applyFill="1" applyBorder="1" applyAlignment="1">
      <alignment horizontal="center" vertical="center" wrapText="1"/>
    </xf>
    <xf numFmtId="0" fontId="0" fillId="0" borderId="0" xfId="0" applyAlignment="1">
      <alignment horizontal="center"/>
    </xf>
    <xf numFmtId="3" fontId="0" fillId="0" borderId="0" xfId="0" applyNumberFormat="1"/>
    <xf numFmtId="0" fontId="8" fillId="0" borderId="0" xfId="0" applyFont="1" applyAlignment="1">
      <alignment vertical="center"/>
    </xf>
    <xf numFmtId="3" fontId="0" fillId="0" borderId="0" xfId="1" applyNumberFormat="1" applyFont="1" applyFill="1" applyBorder="1" applyAlignment="1">
      <alignment horizontal="center" vertical="center"/>
    </xf>
    <xf numFmtId="0" fontId="8" fillId="0" borderId="0" xfId="0" applyFont="1" applyAlignment="1">
      <alignment vertical="center" wrapText="1"/>
    </xf>
    <xf numFmtId="3" fontId="0" fillId="0" borderId="0" xfId="0" applyNumberFormat="1" applyAlignment="1">
      <alignment horizontal="center"/>
    </xf>
    <xf numFmtId="3" fontId="0" fillId="0" borderId="0" xfId="0" applyNumberFormat="1" applyAlignment="1">
      <alignment vertical="center" wrapText="1"/>
    </xf>
    <xf numFmtId="3" fontId="8" fillId="0" borderId="0" xfId="0" applyNumberFormat="1" applyFont="1" applyAlignment="1">
      <alignment horizontal="center" wrapText="1"/>
    </xf>
    <xf numFmtId="3" fontId="0" fillId="0" borderId="0" xfId="0" applyNumberFormat="1" applyAlignment="1">
      <alignment vertical="top"/>
    </xf>
    <xf numFmtId="49" fontId="15" fillId="0" borderId="25" xfId="4" applyNumberFormat="1" applyFont="1" applyBorder="1" applyAlignment="1">
      <alignment vertical="center" wrapText="1"/>
    </xf>
    <xf numFmtId="0" fontId="18" fillId="0" borderId="73" xfId="3" applyFont="1" applyBorder="1" applyAlignment="1">
      <alignment horizontal="left" vertical="top"/>
    </xf>
    <xf numFmtId="0" fontId="18" fillId="0" borderId="22" xfId="4" applyFont="1" applyBorder="1" applyAlignment="1">
      <alignment horizontal="left" vertical="top"/>
    </xf>
    <xf numFmtId="0" fontId="18" fillId="0" borderId="73" xfId="4" applyFont="1" applyBorder="1" applyAlignment="1">
      <alignment horizontal="left" vertical="top"/>
    </xf>
    <xf numFmtId="0" fontId="18" fillId="0" borderId="73" xfId="0" applyFont="1" applyBorder="1" applyAlignment="1">
      <alignment horizontal="left" vertical="top"/>
    </xf>
    <xf numFmtId="0" fontId="18" fillId="0" borderId="12" xfId="3" applyFont="1" applyBorder="1" applyAlignment="1">
      <alignment horizontal="left" vertical="top"/>
    </xf>
    <xf numFmtId="0" fontId="5" fillId="0" borderId="11" xfId="0" applyFont="1" applyBorder="1" applyAlignment="1">
      <alignment horizontal="left" vertical="top"/>
    </xf>
    <xf numFmtId="0" fontId="5" fillId="0" borderId="11" xfId="0" applyFont="1" applyBorder="1" applyAlignment="1">
      <alignment horizontal="left" vertical="top" wrapText="1"/>
    </xf>
    <xf numFmtId="0" fontId="9" fillId="0" borderId="11" xfId="0" applyFont="1" applyBorder="1" applyAlignment="1">
      <alignment horizontal="center" vertical="top" wrapText="1"/>
    </xf>
    <xf numFmtId="0" fontId="9" fillId="0" borderId="11" xfId="0" applyFont="1" applyBorder="1" applyAlignment="1">
      <alignment horizontal="center" vertical="top"/>
    </xf>
    <xf numFmtId="43" fontId="5" fillId="0" borderId="11" xfId="1" applyFont="1" applyFill="1" applyBorder="1" applyAlignment="1">
      <alignment horizontal="center" vertical="top" wrapText="1"/>
    </xf>
    <xf numFmtId="165" fontId="9" fillId="0" borderId="11" xfId="1" applyNumberFormat="1" applyFont="1" applyFill="1" applyBorder="1" applyAlignment="1">
      <alignment horizontal="left" vertical="top"/>
    </xf>
    <xf numFmtId="0" fontId="9" fillId="0" borderId="6" xfId="0" applyFont="1" applyBorder="1" applyAlignment="1">
      <alignment horizontal="center" vertical="top" wrapText="1"/>
    </xf>
    <xf numFmtId="0" fontId="9" fillId="0" borderId="6" xfId="0" applyFont="1" applyBorder="1" applyAlignment="1">
      <alignment horizontal="center" vertical="top"/>
    </xf>
    <xf numFmtId="43" fontId="5" fillId="0" borderId="6" xfId="1" applyFont="1" applyFill="1" applyBorder="1" applyAlignment="1">
      <alignment horizontal="center" vertical="top" wrapText="1"/>
    </xf>
    <xf numFmtId="165" fontId="9" fillId="0" borderId="6" xfId="1" applyNumberFormat="1" applyFont="1" applyFill="1" applyBorder="1" applyAlignment="1">
      <alignment horizontal="left" vertical="top"/>
    </xf>
    <xf numFmtId="0" fontId="7" fillId="0" borderId="7" xfId="0" applyFont="1" applyBorder="1" applyAlignment="1">
      <alignment horizontal="left" vertical="top" wrapText="1"/>
    </xf>
    <xf numFmtId="165" fontId="15" fillId="0" borderId="14" xfId="0" applyNumberFormat="1" applyFont="1" applyBorder="1" applyAlignment="1">
      <alignment horizontal="center" vertical="top"/>
    </xf>
    <xf numFmtId="165" fontId="15" fillId="0" borderId="14" xfId="1" applyNumberFormat="1" applyFont="1" applyFill="1" applyBorder="1" applyAlignment="1">
      <alignment horizontal="left" vertical="top"/>
    </xf>
    <xf numFmtId="0" fontId="26" fillId="0" borderId="25" xfId="0" applyFont="1" applyBorder="1" applyAlignment="1">
      <alignment horizontal="center" vertical="center" wrapText="1"/>
    </xf>
    <xf numFmtId="0" fontId="26" fillId="0" borderId="25" xfId="0" applyFont="1" applyBorder="1" applyAlignment="1">
      <alignment vertical="center" wrapText="1"/>
    </xf>
    <xf numFmtId="3" fontId="25" fillId="0" borderId="25" xfId="0" applyNumberFormat="1" applyFont="1" applyBorder="1" applyAlignment="1">
      <alignment horizontal="right" vertical="center" wrapText="1"/>
    </xf>
    <xf numFmtId="4" fontId="27" fillId="0" borderId="39" xfId="14" applyNumberFormat="1" applyFont="1" applyBorder="1" applyAlignment="1">
      <alignment vertical="center" wrapText="1"/>
    </xf>
    <xf numFmtId="0" fontId="26" fillId="0" borderId="36" xfId="0" applyFont="1" applyBorder="1" applyAlignment="1">
      <alignment horizontal="center" vertical="center" wrapText="1"/>
    </xf>
    <xf numFmtId="3" fontId="25" fillId="0" borderId="36" xfId="0" applyNumberFormat="1" applyFont="1" applyBorder="1" applyAlignment="1">
      <alignment horizontal="right" vertical="center" wrapText="1"/>
    </xf>
    <xf numFmtId="0" fontId="16" fillId="0" borderId="6" xfId="14" applyFont="1" applyBorder="1" applyAlignment="1">
      <alignment vertical="center" wrapText="1"/>
    </xf>
    <xf numFmtId="3" fontId="26" fillId="0" borderId="6" xfId="0" applyNumberFormat="1" applyFont="1" applyBorder="1" applyAlignment="1">
      <alignment horizontal="center" vertical="center" wrapText="1"/>
    </xf>
    <xf numFmtId="3" fontId="25" fillId="0" borderId="6" xfId="0" applyNumberFormat="1" applyFont="1" applyBorder="1" applyAlignment="1">
      <alignment horizontal="right" vertical="center" wrapText="1"/>
    </xf>
    <xf numFmtId="0" fontId="16" fillId="0" borderId="6" xfId="14" applyFont="1" applyBorder="1" applyAlignment="1">
      <alignment horizontal="left" vertical="center" wrapText="1"/>
    </xf>
    <xf numFmtId="0" fontId="25" fillId="3" borderId="5" xfId="10" applyFont="1" applyFill="1" applyBorder="1" applyAlignment="1">
      <alignment horizontal="left" vertical="center" indent="1"/>
    </xf>
    <xf numFmtId="0" fontId="16" fillId="0" borderId="36" xfId="14" applyFont="1" applyBorder="1" applyAlignment="1">
      <alignment vertical="center" wrapText="1"/>
    </xf>
    <xf numFmtId="4" fontId="27" fillId="0" borderId="6" xfId="14" applyNumberFormat="1" applyFont="1" applyBorder="1" applyAlignment="1">
      <alignment vertical="center" wrapText="1"/>
    </xf>
    <xf numFmtId="4" fontId="27" fillId="0" borderId="36" xfId="14" applyNumberFormat="1" applyFont="1" applyBorder="1" applyAlignment="1">
      <alignment vertical="center" wrapText="1"/>
    </xf>
    <xf numFmtId="4" fontId="27" fillId="0" borderId="5" xfId="14" applyNumberFormat="1" applyFont="1" applyBorder="1" applyAlignment="1">
      <alignment vertical="center" wrapText="1"/>
    </xf>
    <xf numFmtId="3" fontId="26" fillId="0" borderId="36"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8" fillId="0" borderId="0" xfId="0" applyFont="1"/>
    <xf numFmtId="43" fontId="28" fillId="0" borderId="0" xfId="1" applyFont="1"/>
    <xf numFmtId="0" fontId="12" fillId="5" borderId="0" xfId="0" applyFont="1" applyFill="1"/>
    <xf numFmtId="43" fontId="12" fillId="5" borderId="0" xfId="1" applyFont="1" applyFill="1"/>
    <xf numFmtId="0" fontId="7" fillId="0" borderId="6" xfId="0" applyFont="1" applyBorder="1" applyAlignment="1">
      <alignment vertical="top" wrapText="1"/>
    </xf>
    <xf numFmtId="43" fontId="7" fillId="0" borderId="6" xfId="1" applyFont="1" applyFill="1" applyBorder="1" applyAlignment="1">
      <alignment vertical="top" wrapText="1"/>
    </xf>
    <xf numFmtId="165" fontId="7" fillId="0" borderId="6" xfId="1" applyNumberFormat="1" applyFont="1" applyFill="1" applyBorder="1" applyAlignment="1">
      <alignment vertical="top"/>
    </xf>
    <xf numFmtId="3" fontId="18" fillId="0" borderId="5" xfId="6" applyNumberFormat="1" applyFont="1" applyFill="1" applyBorder="1" applyAlignment="1" applyProtection="1">
      <protection locked="0"/>
    </xf>
    <xf numFmtId="164" fontId="18" fillId="0" borderId="31" xfId="6" applyFont="1" applyFill="1" applyBorder="1" applyAlignment="1" applyProtection="1">
      <protection locked="0"/>
    </xf>
    <xf numFmtId="3" fontId="18" fillId="0" borderId="25" xfId="6" applyNumberFormat="1" applyFont="1" applyFill="1" applyBorder="1" applyAlignment="1" applyProtection="1">
      <protection locked="0"/>
    </xf>
    <xf numFmtId="164" fontId="18" fillId="0" borderId="40" xfId="6" applyFont="1" applyFill="1" applyBorder="1" applyAlignment="1" applyProtection="1">
      <protection locked="0"/>
    </xf>
    <xf numFmtId="165" fontId="18" fillId="0" borderId="12" xfId="1" applyNumberFormat="1" applyFont="1" applyFill="1" applyBorder="1" applyAlignment="1"/>
    <xf numFmtId="3" fontId="18" fillId="0" borderId="37" xfId="11" applyNumberFormat="1" applyFont="1" applyBorder="1"/>
    <xf numFmtId="3" fontId="18" fillId="0" borderId="5" xfId="6" applyNumberFormat="1" applyFont="1" applyFill="1" applyBorder="1" applyAlignment="1"/>
    <xf numFmtId="164" fontId="18" fillId="0" borderId="31" xfId="6" applyFont="1" applyFill="1" applyBorder="1" applyAlignment="1"/>
    <xf numFmtId="164" fontId="18" fillId="0" borderId="23" xfId="6" applyFont="1" applyFill="1" applyBorder="1" applyAlignment="1" applyProtection="1">
      <protection locked="0"/>
    </xf>
    <xf numFmtId="43" fontId="18" fillId="0" borderId="5" xfId="7" applyFont="1" applyFill="1" applyBorder="1" applyAlignment="1">
      <alignment vertical="top" wrapText="1"/>
    </xf>
    <xf numFmtId="165" fontId="18" fillId="0" borderId="38" xfId="7" applyNumberFormat="1" applyFont="1" applyFill="1" applyBorder="1" applyAlignment="1">
      <alignment vertical="top"/>
    </xf>
    <xf numFmtId="0" fontId="18" fillId="0" borderId="5" xfId="0" applyFont="1" applyBorder="1" applyAlignment="1">
      <alignment vertical="top" wrapText="1"/>
    </xf>
    <xf numFmtId="43" fontId="15" fillId="0" borderId="5" xfId="7" applyFont="1" applyFill="1" applyBorder="1" applyAlignment="1">
      <alignment vertical="top" wrapText="1"/>
    </xf>
    <xf numFmtId="0" fontId="18" fillId="0" borderId="25" xfId="0" applyFont="1" applyBorder="1" applyAlignment="1">
      <alignment vertical="top" wrapText="1"/>
    </xf>
    <xf numFmtId="43" fontId="18" fillId="0" borderId="25" xfId="7" applyFont="1" applyFill="1" applyBorder="1" applyAlignment="1">
      <alignment vertical="top" wrapText="1"/>
    </xf>
    <xf numFmtId="165" fontId="18" fillId="0" borderId="39" xfId="7" applyNumberFormat="1" applyFont="1" applyFill="1" applyBorder="1" applyAlignment="1">
      <alignment vertical="top"/>
    </xf>
    <xf numFmtId="165" fontId="18" fillId="0" borderId="20" xfId="7" applyNumberFormat="1" applyFont="1" applyFill="1" applyBorder="1" applyAlignment="1">
      <alignment vertical="top"/>
    </xf>
    <xf numFmtId="0" fontId="18" fillId="0" borderId="5" xfId="8" applyFont="1" applyBorder="1" applyAlignment="1">
      <alignment vertical="center" wrapText="1"/>
    </xf>
    <xf numFmtId="43" fontId="18" fillId="0" borderId="5" xfId="1" applyFont="1" applyFill="1" applyBorder="1" applyAlignment="1">
      <alignment vertical="center"/>
    </xf>
    <xf numFmtId="43" fontId="18" fillId="0" borderId="38" xfId="1" applyFont="1" applyFill="1" applyBorder="1" applyAlignment="1">
      <alignment vertical="center"/>
    </xf>
    <xf numFmtId="0" fontId="18" fillId="3" borderId="5" xfId="0" applyFont="1" applyFill="1" applyBorder="1" applyAlignment="1">
      <alignment vertical="top" wrapText="1"/>
    </xf>
    <xf numFmtId="43" fontId="18" fillId="3" borderId="5" xfId="7" applyFont="1" applyFill="1" applyBorder="1" applyAlignment="1">
      <alignment vertical="top" wrapText="1"/>
    </xf>
    <xf numFmtId="43" fontId="18" fillId="0" borderId="5" xfId="7" applyFont="1" applyFill="1" applyBorder="1" applyAlignment="1">
      <alignment wrapText="1"/>
    </xf>
    <xf numFmtId="43" fontId="18" fillId="0" borderId="5" xfId="1" applyFont="1" applyFill="1" applyBorder="1" applyAlignment="1" applyProtection="1">
      <alignment wrapText="1"/>
      <protection locked="0"/>
    </xf>
    <xf numFmtId="0" fontId="12" fillId="0" borderId="12" xfId="0" applyFont="1" applyBorder="1"/>
    <xf numFmtId="43" fontId="18" fillId="0" borderId="12" xfId="7" applyFont="1" applyFill="1" applyBorder="1" applyAlignment="1">
      <alignment vertical="top" wrapText="1"/>
    </xf>
    <xf numFmtId="43" fontId="5" fillId="0" borderId="12" xfId="1" applyFont="1" applyFill="1" applyBorder="1" applyAlignment="1">
      <alignment vertical="top" wrapText="1"/>
    </xf>
    <xf numFmtId="0" fontId="18" fillId="0" borderId="0" xfId="0" applyFont="1" applyAlignment="1">
      <alignment vertical="top" wrapText="1"/>
    </xf>
    <xf numFmtId="43" fontId="18" fillId="0" borderId="19" xfId="7" applyFont="1" applyFill="1" applyBorder="1" applyAlignment="1">
      <alignment vertical="top" wrapText="1"/>
    </xf>
    <xf numFmtId="43" fontId="0" fillId="0" borderId="0" xfId="1" applyFont="1" applyFill="1" applyAlignment="1">
      <alignment vertical="top" wrapText="1"/>
    </xf>
    <xf numFmtId="165" fontId="11" fillId="0" borderId="0" xfId="1" applyNumberFormat="1" applyFont="1" applyFill="1" applyAlignment="1">
      <alignment vertical="top"/>
    </xf>
    <xf numFmtId="49" fontId="15" fillId="0" borderId="5" xfId="4" applyNumberFormat="1" applyFont="1" applyBorder="1" applyAlignment="1">
      <alignment horizontal="left" vertical="center" wrapText="1"/>
    </xf>
    <xf numFmtId="49" fontId="15" fillId="0" borderId="22" xfId="4" applyNumberFormat="1" applyFont="1" applyBorder="1" applyAlignment="1">
      <alignment horizontal="left" vertical="center" wrapText="1"/>
    </xf>
    <xf numFmtId="0" fontId="18" fillId="0" borderId="0" xfId="0" applyFont="1" applyAlignment="1">
      <alignment horizontal="left" vertical="top"/>
    </xf>
    <xf numFmtId="49" fontId="15" fillId="3" borderId="5" xfId="4" applyNumberFormat="1" applyFont="1" applyFill="1" applyBorder="1" applyAlignment="1">
      <alignment horizontal="left" vertical="center" wrapText="1"/>
    </xf>
    <xf numFmtId="49" fontId="15" fillId="3" borderId="5" xfId="4" applyNumberFormat="1" applyFont="1" applyFill="1" applyBorder="1" applyAlignment="1">
      <alignment vertical="center" wrapText="1"/>
    </xf>
    <xf numFmtId="43" fontId="18" fillId="3" borderId="5" xfId="7" applyFont="1" applyFill="1" applyBorder="1" applyAlignment="1">
      <alignment wrapText="1"/>
    </xf>
    <xf numFmtId="0" fontId="12" fillId="3" borderId="0" xfId="0" applyFont="1" applyFill="1"/>
    <xf numFmtId="43" fontId="12" fillId="3" borderId="0" xfId="1" applyFont="1" applyFill="1"/>
    <xf numFmtId="0" fontId="18" fillId="0" borderId="24" xfId="4" applyFont="1" applyBorder="1" applyAlignment="1">
      <alignment horizontal="left" vertical="top"/>
    </xf>
    <xf numFmtId="0" fontId="12" fillId="0" borderId="24" xfId="12" applyFont="1" applyBorder="1" applyAlignment="1">
      <alignment vertical="top" wrapText="1"/>
    </xf>
    <xf numFmtId="165" fontId="18" fillId="0" borderId="24" xfId="1" applyNumberFormat="1" applyFont="1" applyFill="1" applyBorder="1" applyAlignment="1"/>
    <xf numFmtId="3" fontId="18" fillId="0" borderId="24" xfId="11" applyNumberFormat="1" applyFont="1" applyBorder="1"/>
    <xf numFmtId="0" fontId="18" fillId="0" borderId="2" xfId="0" applyFont="1" applyBorder="1" applyAlignment="1">
      <alignment vertical="center" wrapText="1"/>
    </xf>
    <xf numFmtId="0" fontId="18" fillId="0" borderId="0" xfId="0" applyFont="1"/>
    <xf numFmtId="0" fontId="18" fillId="0" borderId="2" xfId="0" applyFont="1" applyBorder="1" applyAlignment="1">
      <alignment horizontal="left" vertical="center" wrapText="1"/>
    </xf>
    <xf numFmtId="0" fontId="26" fillId="3" borderId="24" xfId="0" applyFont="1" applyFill="1" applyBorder="1" applyAlignment="1">
      <alignment horizontal="center" vertical="center" wrapText="1"/>
    </xf>
    <xf numFmtId="0" fontId="0" fillId="3" borderId="0" xfId="0" applyFill="1"/>
    <xf numFmtId="0" fontId="0" fillId="5" borderId="0" xfId="0" applyFill="1"/>
    <xf numFmtId="43" fontId="34" fillId="0" borderId="0" xfId="1" applyFont="1" applyBorder="1" applyAlignment="1">
      <alignment horizontal="center" vertical="center" wrapText="1"/>
    </xf>
    <xf numFmtId="43" fontId="34" fillId="4" borderId="0" xfId="1" applyFont="1" applyFill="1" applyAlignment="1">
      <alignment horizontal="left" vertical="center" wrapText="1"/>
    </xf>
    <xf numFmtId="0" fontId="34" fillId="4" borderId="0" xfId="0" applyFont="1" applyFill="1" applyAlignment="1">
      <alignment horizontal="left" vertical="center" wrapText="1"/>
    </xf>
    <xf numFmtId="0" fontId="34" fillId="0" borderId="0" xfId="0" applyFont="1" applyAlignment="1">
      <alignment horizontal="left" vertical="center" wrapText="1"/>
    </xf>
    <xf numFmtId="43" fontId="34" fillId="0" borderId="0" xfId="1" applyFont="1" applyFill="1" applyBorder="1" applyAlignment="1">
      <alignment horizontal="center" vertical="center"/>
    </xf>
    <xf numFmtId="43" fontId="34" fillId="4" borderId="0" xfId="1" applyFont="1" applyFill="1" applyAlignment="1">
      <alignment vertical="center"/>
    </xf>
    <xf numFmtId="0" fontId="34" fillId="4" borderId="0" xfId="0" applyFont="1" applyFill="1" applyAlignment="1">
      <alignment vertical="center"/>
    </xf>
    <xf numFmtId="0" fontId="34" fillId="0" borderId="0" xfId="0" applyFont="1" applyAlignment="1">
      <alignment vertical="center"/>
    </xf>
    <xf numFmtId="43" fontId="34" fillId="0" borderId="0" xfId="1" applyFont="1" applyAlignment="1">
      <alignment vertical="center"/>
    </xf>
    <xf numFmtId="43" fontId="34" fillId="0" borderId="0" xfId="1" applyFont="1" applyFill="1" applyBorder="1" applyAlignment="1">
      <alignment horizontal="center" vertical="center" wrapText="1"/>
    </xf>
    <xf numFmtId="43" fontId="35" fillId="4" borderId="0" xfId="1" applyFont="1" applyFill="1" applyAlignment="1">
      <alignment horizontal="left" vertical="center" wrapText="1"/>
    </xf>
    <xf numFmtId="0" fontId="35" fillId="4" borderId="0" xfId="0" applyFont="1" applyFill="1" applyAlignment="1">
      <alignment horizontal="left" vertical="center" wrapText="1"/>
    </xf>
    <xf numFmtId="0" fontId="35" fillId="0" borderId="0" xfId="0" applyFont="1" applyAlignment="1">
      <alignment horizontal="left" vertical="center" wrapText="1"/>
    </xf>
    <xf numFmtId="43" fontId="36" fillId="4" borderId="0" xfId="1" applyFont="1" applyFill="1" applyAlignment="1">
      <alignment horizontal="left" vertical="center" wrapText="1"/>
    </xf>
    <xf numFmtId="0" fontId="36" fillId="4" borderId="0" xfId="0" applyFont="1" applyFill="1" applyAlignment="1">
      <alignment horizontal="left" vertical="center" wrapText="1"/>
    </xf>
    <xf numFmtId="0" fontId="36" fillId="0" borderId="0" xfId="0" applyFont="1" applyAlignment="1">
      <alignment horizontal="left" vertical="center" wrapText="1"/>
    </xf>
    <xf numFmtId="0" fontId="15" fillId="0" borderId="22" xfId="3" applyFont="1" applyBorder="1" applyAlignment="1">
      <alignment horizontal="left" vertical="top"/>
    </xf>
    <xf numFmtId="0" fontId="15" fillId="0" borderId="5" xfId="0" applyFont="1" applyBorder="1" applyAlignment="1">
      <alignment vertical="top" wrapText="1"/>
    </xf>
    <xf numFmtId="0" fontId="15" fillId="0" borderId="19" xfId="0" applyFont="1" applyBorder="1" applyAlignment="1">
      <alignment vertical="top" wrapText="1"/>
    </xf>
    <xf numFmtId="43" fontId="12" fillId="0" borderId="0" xfId="1" applyFont="1" applyFill="1"/>
    <xf numFmtId="0" fontId="37" fillId="0" borderId="0" xfId="0" applyFont="1" applyAlignment="1">
      <alignment horizontal="left" vertical="center" wrapText="1"/>
    </xf>
    <xf numFmtId="0" fontId="16" fillId="0" borderId="3" xfId="0" applyFont="1" applyBorder="1" applyAlignment="1">
      <alignment horizontal="left" vertical="top"/>
    </xf>
    <xf numFmtId="0" fontId="16" fillId="0" borderId="6" xfId="0" applyFont="1" applyBorder="1" applyAlignment="1">
      <alignment horizontal="left" vertical="top"/>
    </xf>
    <xf numFmtId="0" fontId="25" fillId="0" borderId="12" xfId="0" applyFont="1" applyBorder="1" applyAlignment="1">
      <alignment horizontal="left" vertical="top"/>
    </xf>
    <xf numFmtId="0" fontId="16" fillId="0" borderId="6" xfId="0" applyFont="1" applyBorder="1" applyAlignment="1">
      <alignment vertical="top" wrapText="1"/>
    </xf>
    <xf numFmtId="0" fontId="25" fillId="0" borderId="0" xfId="0" applyFont="1" applyAlignment="1">
      <alignment vertical="top" wrapText="1"/>
    </xf>
    <xf numFmtId="0" fontId="16" fillId="0" borderId="6" xfId="0" applyFont="1" applyBorder="1" applyAlignment="1">
      <alignment horizontal="left" vertical="top" wrapText="1"/>
    </xf>
    <xf numFmtId="0" fontId="16" fillId="0" borderId="12" xfId="0" applyFont="1" applyBorder="1" applyAlignment="1">
      <alignment horizontal="left" vertical="top" wrapText="1"/>
    </xf>
    <xf numFmtId="0" fontId="25" fillId="0" borderId="7" xfId="0" applyFont="1" applyBorder="1" applyAlignment="1">
      <alignment horizontal="left" vertical="top"/>
    </xf>
    <xf numFmtId="0" fontId="25" fillId="0" borderId="1" xfId="0" applyFont="1" applyBorder="1" applyAlignment="1">
      <alignment horizontal="left" vertical="top"/>
    </xf>
    <xf numFmtId="0" fontId="25" fillId="0" borderId="14" xfId="0" applyFont="1" applyBorder="1" applyAlignment="1">
      <alignment horizontal="left" vertical="top"/>
    </xf>
    <xf numFmtId="0" fontId="25" fillId="0" borderId="91" xfId="0" applyFont="1" applyBorder="1" applyAlignment="1">
      <alignment horizontal="left" vertical="top"/>
    </xf>
    <xf numFmtId="0" fontId="25" fillId="3" borderId="83" xfId="0" applyFont="1" applyFill="1" applyBorder="1" applyAlignment="1">
      <alignment horizontal="left" vertical="top"/>
    </xf>
    <xf numFmtId="0" fontId="25" fillId="0" borderId="83" xfId="0" applyFont="1" applyBorder="1" applyAlignment="1">
      <alignment horizontal="left" vertical="top"/>
    </xf>
    <xf numFmtId="0" fontId="25" fillId="0" borderId="13" xfId="0" applyFont="1" applyBorder="1" applyAlignment="1">
      <alignment horizontal="left" vertical="top"/>
    </xf>
    <xf numFmtId="0" fontId="18" fillId="0" borderId="0" xfId="0" applyFont="1" applyAlignment="1">
      <alignment horizontal="left" vertical="top" wrapText="1"/>
    </xf>
    <xf numFmtId="0" fontId="25" fillId="0" borderId="7" xfId="0" applyFont="1" applyBorder="1" applyAlignment="1">
      <alignment horizontal="left" vertical="top" wrapText="1"/>
    </xf>
    <xf numFmtId="0" fontId="16" fillId="0" borderId="7" xfId="0" applyFont="1" applyBorder="1" applyAlignment="1">
      <alignment horizontal="left" vertical="top"/>
    </xf>
    <xf numFmtId="0" fontId="25" fillId="0" borderId="1" xfId="0" applyFont="1" applyBorder="1" applyAlignment="1">
      <alignment horizontal="left" vertical="top" wrapText="1"/>
    </xf>
    <xf numFmtId="0" fontId="25" fillId="0" borderId="14" xfId="0" applyFont="1" applyBorder="1" applyAlignment="1">
      <alignment horizontal="left" vertical="top" wrapText="1"/>
    </xf>
    <xf numFmtId="0" fontId="25" fillId="0" borderId="10" xfId="0" applyFont="1" applyBorder="1" applyAlignment="1">
      <alignment horizontal="left" vertical="top" wrapText="1"/>
    </xf>
    <xf numFmtId="0" fontId="25" fillId="3" borderId="1" xfId="0" applyFont="1" applyFill="1" applyBorder="1" applyAlignment="1">
      <alignment horizontal="left" vertical="top" wrapText="1"/>
    </xf>
    <xf numFmtId="0" fontId="25" fillId="0" borderId="12" xfId="0" applyFont="1" applyBorder="1" applyAlignment="1">
      <alignment horizontal="left" vertical="top" wrapText="1"/>
    </xf>
    <xf numFmtId="0" fontId="25" fillId="0" borderId="9" xfId="0" applyFont="1" applyBorder="1" applyAlignment="1">
      <alignment horizontal="left" vertical="top" wrapText="1"/>
    </xf>
    <xf numFmtId="0" fontId="15" fillId="0" borderId="0" xfId="0" applyFont="1" applyAlignment="1">
      <alignment horizontal="center" vertical="top" wrapText="1"/>
    </xf>
    <xf numFmtId="0" fontId="15" fillId="0" borderId="0" xfId="0" applyFont="1" applyAlignment="1">
      <alignment horizontal="center" vertical="top"/>
    </xf>
    <xf numFmtId="43" fontId="18" fillId="0" borderId="0" xfId="1" applyFont="1" applyFill="1" applyAlignment="1">
      <alignment horizontal="center" vertical="top" wrapText="1"/>
    </xf>
    <xf numFmtId="165" fontId="15" fillId="0" borderId="0" xfId="1" applyNumberFormat="1" applyFont="1" applyFill="1" applyAlignment="1">
      <alignment horizontal="left" vertical="top"/>
    </xf>
    <xf numFmtId="0" fontId="16" fillId="0" borderId="6" xfId="0" applyFont="1" applyBorder="1" applyAlignment="1">
      <alignment horizontal="center" vertical="top" wrapText="1"/>
    </xf>
    <xf numFmtId="0" fontId="16" fillId="0" borderId="6" xfId="0" applyFont="1" applyBorder="1" applyAlignment="1">
      <alignment horizontal="center" vertical="top"/>
    </xf>
    <xf numFmtId="43" fontId="16" fillId="0" borderId="6" xfId="1" applyFont="1" applyFill="1" applyBorder="1" applyAlignment="1">
      <alignment horizontal="center" vertical="top" wrapText="1"/>
    </xf>
    <xf numFmtId="165" fontId="16" fillId="0" borderId="6" xfId="1" applyNumberFormat="1" applyFont="1" applyFill="1" applyBorder="1" applyAlignment="1">
      <alignment horizontal="left" vertical="top"/>
    </xf>
    <xf numFmtId="43" fontId="25" fillId="0" borderId="6" xfId="1" applyFont="1" applyFill="1" applyBorder="1" applyAlignment="1">
      <alignment horizontal="center" vertical="top" wrapText="1"/>
    </xf>
    <xf numFmtId="0" fontId="16" fillId="0" borderId="12" xfId="0" applyFont="1" applyBorder="1" applyAlignment="1">
      <alignment horizontal="center" vertical="top" wrapText="1"/>
    </xf>
    <xf numFmtId="0" fontId="16" fillId="0" borderId="12" xfId="0" applyFont="1" applyBorder="1" applyAlignment="1">
      <alignment horizontal="center" vertical="top"/>
    </xf>
    <xf numFmtId="43" fontId="25" fillId="0" borderId="12" xfId="1" applyFont="1" applyFill="1" applyBorder="1" applyAlignment="1">
      <alignment horizontal="center" vertical="top" wrapText="1"/>
    </xf>
    <xf numFmtId="165" fontId="16" fillId="0" borderId="12" xfId="1" applyNumberFormat="1" applyFont="1" applyFill="1" applyBorder="1" applyAlignment="1">
      <alignment horizontal="left" vertical="top"/>
    </xf>
    <xf numFmtId="0" fontId="16" fillId="0" borderId="7" xfId="0" applyFont="1" applyBorder="1" applyAlignment="1">
      <alignment horizontal="center" vertical="top" wrapText="1"/>
    </xf>
    <xf numFmtId="0" fontId="16" fillId="0" borderId="7" xfId="0" applyFont="1" applyBorder="1" applyAlignment="1">
      <alignment horizontal="center" vertical="top"/>
    </xf>
    <xf numFmtId="43" fontId="25" fillId="0" borderId="7" xfId="1" applyFont="1" applyFill="1" applyBorder="1" applyAlignment="1">
      <alignment horizontal="center" vertical="top" wrapText="1"/>
    </xf>
    <xf numFmtId="165" fontId="16" fillId="0" borderId="7" xfId="1" applyNumberFormat="1" applyFont="1" applyFill="1" applyBorder="1" applyAlignment="1">
      <alignment horizontal="left" vertical="top"/>
    </xf>
    <xf numFmtId="0" fontId="16" fillId="0" borderId="1" xfId="0" applyFont="1" applyBorder="1" applyAlignment="1">
      <alignment horizontal="center" vertical="top" wrapText="1"/>
    </xf>
    <xf numFmtId="0" fontId="25" fillId="0" borderId="6" xfId="0" applyFont="1" applyBorder="1" applyAlignment="1">
      <alignment horizontal="left" vertical="top"/>
    </xf>
    <xf numFmtId="0" fontId="16" fillId="0" borderId="1" xfId="0" applyFont="1" applyBorder="1" applyAlignment="1">
      <alignment horizontal="center" vertical="top"/>
    </xf>
    <xf numFmtId="43" fontId="25" fillId="0" borderId="1" xfId="1" applyFont="1" applyFill="1" applyBorder="1" applyAlignment="1">
      <alignment horizontal="center" vertical="top" wrapText="1"/>
    </xf>
    <xf numFmtId="165" fontId="16" fillId="0" borderId="1" xfId="1" applyNumberFormat="1" applyFont="1" applyFill="1" applyBorder="1" applyAlignment="1">
      <alignment horizontal="left" vertical="top"/>
    </xf>
    <xf numFmtId="0" fontId="16" fillId="0" borderId="14" xfId="0" applyFont="1" applyBorder="1" applyAlignment="1">
      <alignment horizontal="center" vertical="top" wrapText="1"/>
    </xf>
    <xf numFmtId="43" fontId="25" fillId="0" borderId="14" xfId="1" applyFont="1" applyFill="1" applyBorder="1" applyAlignment="1">
      <alignment horizontal="center" vertical="top" wrapText="1"/>
    </xf>
    <xf numFmtId="0" fontId="16" fillId="0" borderId="10" xfId="0" applyFont="1" applyBorder="1" applyAlignment="1">
      <alignment horizontal="center" vertical="top"/>
    </xf>
    <xf numFmtId="43" fontId="25" fillId="0" borderId="92" xfId="1" applyFont="1" applyFill="1" applyBorder="1" applyAlignment="1">
      <alignment horizontal="center" vertical="top" wrapText="1"/>
    </xf>
    <xf numFmtId="0" fontId="16" fillId="0" borderId="48" xfId="0" applyFont="1" applyBorder="1" applyAlignment="1">
      <alignment horizontal="center" vertical="top" wrapText="1"/>
    </xf>
    <xf numFmtId="43" fontId="25" fillId="0" borderId="47" xfId="1" applyFont="1" applyFill="1" applyBorder="1" applyAlignment="1">
      <alignment horizontal="center" vertical="top" wrapText="1"/>
    </xf>
    <xf numFmtId="0" fontId="37" fillId="0" borderId="0" xfId="0" applyFont="1"/>
    <xf numFmtId="0" fontId="16" fillId="0" borderId="0" xfId="0" applyFont="1" applyAlignment="1">
      <alignment horizontal="center" vertical="top" wrapText="1"/>
    </xf>
    <xf numFmtId="0" fontId="16" fillId="0" borderId="9" xfId="0" applyFont="1" applyBorder="1" applyAlignment="1">
      <alignment horizontal="center" vertical="top" wrapText="1"/>
    </xf>
    <xf numFmtId="0" fontId="25" fillId="0" borderId="1" xfId="0" applyFont="1" applyBorder="1" applyAlignment="1">
      <alignment horizontal="center" vertical="top" wrapText="1"/>
    </xf>
    <xf numFmtId="167" fontId="25" fillId="0" borderId="1" xfId="0" applyNumberFormat="1" applyFont="1" applyBorder="1" applyAlignment="1">
      <alignment horizontal="center" vertical="top"/>
    </xf>
    <xf numFmtId="0" fontId="25" fillId="0" borderId="7" xfId="0" applyFont="1" applyBorder="1" applyAlignment="1">
      <alignment horizontal="center" vertical="top" wrapText="1"/>
    </xf>
    <xf numFmtId="0" fontId="25" fillId="0" borderId="7" xfId="0" applyFont="1" applyBorder="1" applyAlignment="1">
      <alignment horizontal="center" vertical="top"/>
    </xf>
    <xf numFmtId="43" fontId="25" fillId="0" borderId="1" xfId="1" applyFont="1" applyFill="1" applyBorder="1" applyAlignment="1">
      <alignment horizontal="center" vertical="top"/>
    </xf>
    <xf numFmtId="0" fontId="25" fillId="0" borderId="1" xfId="0" applyFont="1" applyBorder="1" applyAlignment="1">
      <alignment horizontal="center" vertical="top"/>
    </xf>
    <xf numFmtId="0" fontId="25" fillId="0" borderId="14" xfId="0" applyFont="1" applyBorder="1" applyAlignment="1">
      <alignment horizontal="center" vertical="top" wrapText="1"/>
    </xf>
    <xf numFmtId="0" fontId="25" fillId="0" borderId="14" xfId="0" applyFont="1" applyBorder="1" applyAlignment="1">
      <alignment horizontal="center" vertical="top"/>
    </xf>
    <xf numFmtId="0" fontId="25" fillId="0" borderId="6" xfId="0" applyFont="1" applyBorder="1" applyAlignment="1">
      <alignment horizontal="center" vertical="top" wrapText="1"/>
    </xf>
    <xf numFmtId="0" fontId="25" fillId="0" borderId="6" xfId="0" applyFont="1" applyBorder="1" applyAlignment="1">
      <alignment horizontal="center" vertical="top"/>
    </xf>
    <xf numFmtId="0" fontId="25" fillId="0" borderId="93" xfId="0" applyFont="1" applyBorder="1" applyAlignment="1">
      <alignment horizontal="center" vertical="top" wrapText="1"/>
    </xf>
    <xf numFmtId="0" fontId="25" fillId="0" borderId="10" xfId="0" applyFont="1" applyBorder="1" applyAlignment="1">
      <alignment horizontal="center" vertical="top"/>
    </xf>
    <xf numFmtId="43" fontId="25" fillId="3" borderId="1" xfId="1" applyFont="1" applyFill="1" applyBorder="1" applyAlignment="1">
      <alignment horizontal="center" vertical="top"/>
    </xf>
    <xf numFmtId="43" fontId="25" fillId="0" borderId="48" xfId="1" applyFont="1" applyFill="1" applyBorder="1" applyAlignment="1">
      <alignment horizontal="center" vertical="top"/>
    </xf>
    <xf numFmtId="0" fontId="25" fillId="0" borderId="48" xfId="0" applyFont="1" applyBorder="1" applyAlignment="1">
      <alignment horizontal="center" vertical="top" wrapText="1"/>
    </xf>
    <xf numFmtId="0" fontId="25" fillId="0" borderId="0" xfId="0" applyFont="1" applyAlignment="1">
      <alignment horizontal="center" vertical="top" wrapText="1"/>
    </xf>
    <xf numFmtId="0" fontId="25" fillId="0" borderId="12" xfId="0" applyFont="1" applyBorder="1" applyAlignment="1">
      <alignment horizontal="center" vertical="top" wrapText="1"/>
    </xf>
    <xf numFmtId="0" fontId="25" fillId="0" borderId="2" xfId="0" applyFont="1" applyBorder="1" applyAlignment="1">
      <alignment vertical="center" wrapText="1"/>
    </xf>
    <xf numFmtId="0" fontId="18" fillId="0" borderId="2" xfId="0" applyFont="1" applyBorder="1" applyAlignment="1">
      <alignment vertical="top"/>
    </xf>
    <xf numFmtId="0" fontId="16" fillId="0" borderId="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center" vertical="top" wrapText="1"/>
    </xf>
    <xf numFmtId="0" fontId="16" fillId="0" borderId="2" xfId="0" applyFont="1" applyBorder="1" applyAlignment="1">
      <alignment horizontal="center" vertical="top"/>
    </xf>
    <xf numFmtId="43" fontId="16" fillId="0" borderId="2" xfId="1" applyFont="1" applyFill="1" applyBorder="1" applyAlignment="1">
      <alignment horizontal="center" vertical="top" wrapText="1"/>
    </xf>
    <xf numFmtId="165" fontId="16" fillId="0" borderId="2" xfId="1" applyNumberFormat="1" applyFont="1" applyFill="1" applyBorder="1" applyAlignment="1">
      <alignment horizontal="left" vertical="top"/>
    </xf>
    <xf numFmtId="43" fontId="25" fillId="0" borderId="2" xfId="1" applyFont="1" applyBorder="1" applyAlignment="1">
      <alignment horizontal="center" vertical="center" wrapText="1"/>
    </xf>
    <xf numFmtId="0" fontId="16" fillId="0" borderId="41" xfId="0" applyFont="1" applyBorder="1" applyAlignment="1">
      <alignment horizontal="left" vertical="top" wrapText="1"/>
    </xf>
    <xf numFmtId="0" fontId="16" fillId="0" borderId="38" xfId="0" applyFont="1" applyBorder="1" applyAlignment="1">
      <alignment horizontal="center" vertical="top"/>
    </xf>
    <xf numFmtId="0" fontId="25" fillId="0" borderId="94" xfId="0" applyFont="1" applyBorder="1" applyAlignment="1">
      <alignment horizontal="center" vertical="center" wrapText="1"/>
    </xf>
    <xf numFmtId="0" fontId="25" fillId="0" borderId="41" xfId="0" applyFont="1" applyBorder="1" applyAlignment="1">
      <alignment vertical="center" wrapText="1"/>
    </xf>
    <xf numFmtId="0" fontId="25" fillId="0" borderId="2" xfId="17" applyFont="1" applyBorder="1" applyAlignment="1">
      <alignment horizontal="center" vertical="center" wrapText="1"/>
    </xf>
    <xf numFmtId="3" fontId="25" fillId="0" borderId="38" xfId="0" applyNumberFormat="1" applyFont="1" applyBorder="1" applyAlignment="1">
      <alignment horizontal="center" vertical="center" wrapText="1"/>
    </xf>
    <xf numFmtId="43" fontId="25" fillId="0" borderId="95" xfId="1" applyFont="1" applyBorder="1" applyAlignment="1">
      <alignment horizontal="center" vertical="center" wrapText="1"/>
    </xf>
    <xf numFmtId="0" fontId="25" fillId="0" borderId="38" xfId="0" applyFont="1" applyBorder="1" applyAlignment="1">
      <alignment horizontal="center" vertical="center" wrapText="1"/>
    </xf>
    <xf numFmtId="43" fontId="25" fillId="0" borderId="41" xfId="1" applyFont="1" applyBorder="1" applyAlignment="1">
      <alignment horizontal="center" vertical="center" wrapText="1"/>
    </xf>
    <xf numFmtId="0" fontId="25" fillId="0" borderId="96" xfId="0" applyFont="1" applyBorder="1" applyAlignment="1">
      <alignment horizontal="center" vertical="center" wrapText="1"/>
    </xf>
    <xf numFmtId="0" fontId="25" fillId="0" borderId="98" xfId="0" applyFont="1" applyBorder="1" applyAlignment="1">
      <alignment vertical="center" wrapText="1"/>
    </xf>
    <xf numFmtId="3" fontId="25" fillId="0" borderId="39" xfId="0" applyNumberFormat="1" applyFont="1" applyBorder="1" applyAlignment="1">
      <alignment horizontal="center" vertical="center" wrapText="1"/>
    </xf>
    <xf numFmtId="43" fontId="25" fillId="0" borderId="97" xfId="1" applyFont="1" applyBorder="1" applyAlignment="1">
      <alignment horizontal="center" vertical="center" wrapText="1"/>
    </xf>
    <xf numFmtId="2" fontId="25" fillId="0" borderId="2" xfId="0" applyNumberFormat="1" applyFont="1" applyBorder="1" applyAlignment="1">
      <alignment horizontal="left" vertical="top" wrapText="1"/>
    </xf>
    <xf numFmtId="0" fontId="25" fillId="0" borderId="41" xfId="0" applyFont="1" applyBorder="1" applyAlignment="1">
      <alignment horizontal="left" vertical="top" wrapText="1"/>
    </xf>
    <xf numFmtId="0" fontId="16" fillId="0" borderId="38" xfId="0" applyFont="1" applyBorder="1" applyAlignment="1">
      <alignment horizontal="center" vertical="top" wrapText="1"/>
    </xf>
    <xf numFmtId="43" fontId="25" fillId="0" borderId="2" xfId="1" applyFont="1" applyFill="1" applyBorder="1" applyAlignment="1">
      <alignment horizontal="center" vertical="top" wrapText="1"/>
    </xf>
    <xf numFmtId="165" fontId="16" fillId="0" borderId="2" xfId="1" applyNumberFormat="1" applyFont="1" applyFill="1" applyBorder="1" applyAlignment="1">
      <alignment horizontal="left" vertical="top" wrapText="1"/>
    </xf>
    <xf numFmtId="165" fontId="16" fillId="0" borderId="30" xfId="1" applyNumberFormat="1" applyFont="1" applyFill="1" applyBorder="1" applyAlignment="1">
      <alignment horizontal="left" vertical="top" wrapText="1"/>
    </xf>
    <xf numFmtId="0" fontId="16" fillId="0" borderId="2" xfId="0" applyFont="1" applyBorder="1" applyAlignment="1">
      <alignment horizontal="left" vertical="center" wrapText="1"/>
    </xf>
    <xf numFmtId="0" fontId="25" fillId="0" borderId="2" xfId="0" applyFont="1" applyBorder="1" applyAlignment="1">
      <alignment horizontal="left" vertical="center" wrapText="1"/>
    </xf>
    <xf numFmtId="0" fontId="25" fillId="0" borderId="2" xfId="0" applyFont="1" applyBorder="1" applyAlignment="1">
      <alignment horizontal="center" vertical="center" wrapText="1"/>
    </xf>
    <xf numFmtId="3" fontId="25" fillId="0" borderId="2" xfId="0" applyNumberFormat="1" applyFont="1" applyBorder="1" applyAlignment="1">
      <alignment horizontal="center" vertical="center" wrapText="1"/>
    </xf>
    <xf numFmtId="0" fontId="25" fillId="0" borderId="9" xfId="0" applyFont="1" applyBorder="1" applyAlignment="1">
      <alignment horizontal="left" vertical="top"/>
    </xf>
    <xf numFmtId="165" fontId="16" fillId="0" borderId="9" xfId="1" applyNumberFormat="1" applyFont="1" applyFill="1" applyBorder="1" applyAlignment="1">
      <alignment horizontal="left" vertical="top"/>
    </xf>
    <xf numFmtId="165" fontId="16" fillId="3" borderId="16" xfId="1" applyNumberFormat="1" applyFont="1" applyFill="1" applyBorder="1" applyAlignment="1">
      <alignment horizontal="left" vertical="top"/>
    </xf>
    <xf numFmtId="0" fontId="18"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0" borderId="2" xfId="0" applyFont="1" applyBorder="1" applyAlignment="1">
      <alignment horizontal="center" vertical="top"/>
    </xf>
    <xf numFmtId="43" fontId="18" fillId="0" borderId="2" xfId="1" applyFont="1" applyFill="1" applyBorder="1" applyAlignment="1">
      <alignment horizontal="center" vertical="top" wrapText="1"/>
    </xf>
    <xf numFmtId="4" fontId="25" fillId="0" borderId="2" xfId="21" applyNumberFormat="1" applyFont="1" applyBorder="1" applyAlignment="1">
      <alignment horizontal="center" vertical="center" wrapText="1"/>
    </xf>
    <xf numFmtId="43" fontId="25" fillId="0" borderId="2" xfId="1" applyFont="1" applyFill="1" applyBorder="1" applyAlignment="1">
      <alignment horizontal="center" vertical="center"/>
    </xf>
    <xf numFmtId="0" fontId="25" fillId="0" borderId="2" xfId="0" applyFont="1" applyBorder="1" applyAlignment="1">
      <alignment horizontal="left" vertical="top" wrapText="1"/>
    </xf>
    <xf numFmtId="165" fontId="16" fillId="0" borderId="2" xfId="1" applyNumberFormat="1" applyFont="1" applyFill="1" applyBorder="1" applyAlignment="1">
      <alignment horizontal="center" vertical="center"/>
    </xf>
    <xf numFmtId="0" fontId="25" fillId="0" borderId="2" xfId="2" applyFont="1" applyBorder="1" applyAlignment="1">
      <alignment horizontal="center" vertical="top"/>
    </xf>
    <xf numFmtId="0" fontId="16" fillId="0" borderId="2" xfId="0" applyFont="1" applyBorder="1" applyAlignment="1">
      <alignment vertical="top"/>
    </xf>
    <xf numFmtId="0" fontId="25" fillId="0" borderId="2" xfId="0" applyFont="1" applyBorder="1" applyAlignment="1">
      <alignment vertical="top" wrapText="1"/>
    </xf>
    <xf numFmtId="2" fontId="16" fillId="0" borderId="2" xfId="0" applyNumberFormat="1" applyFont="1" applyBorder="1" applyAlignment="1">
      <alignment vertical="top"/>
    </xf>
    <xf numFmtId="2" fontId="25" fillId="0" borderId="2" xfId="0" applyNumberFormat="1" applyFont="1" applyBorder="1" applyAlignment="1">
      <alignment vertical="top" wrapText="1"/>
    </xf>
    <xf numFmtId="0" fontId="25" fillId="0" borderId="2" xfId="0" applyFont="1" applyBorder="1" applyAlignment="1">
      <alignment vertical="top"/>
    </xf>
    <xf numFmtId="0" fontId="18" fillId="0" borderId="0" xfId="0" applyFont="1" applyAlignment="1">
      <alignment vertical="top"/>
    </xf>
    <xf numFmtId="165" fontId="25" fillId="0" borderId="2" xfId="1" applyNumberFormat="1" applyFont="1" applyFill="1" applyBorder="1" applyAlignment="1">
      <alignment horizontal="center" vertical="center"/>
    </xf>
    <xf numFmtId="0" fontId="25" fillId="0" borderId="2" xfId="0" applyFont="1" applyBorder="1" applyAlignment="1">
      <alignment horizontal="center" vertical="top" wrapText="1"/>
    </xf>
    <xf numFmtId="2" fontId="25" fillId="0" borderId="2" xfId="0" applyNumberFormat="1" applyFont="1" applyBorder="1" applyAlignment="1">
      <alignment horizontal="right" vertical="top" wrapText="1"/>
    </xf>
    <xf numFmtId="0" fontId="16" fillId="0" borderId="2" xfId="18" applyFont="1" applyBorder="1" applyAlignment="1">
      <alignment horizontal="left" vertical="center" wrapText="1"/>
    </xf>
    <xf numFmtId="0" fontId="25" fillId="0" borderId="2" xfId="18" applyFont="1" applyBorder="1" applyAlignment="1">
      <alignment horizontal="left" vertical="center" wrapText="1"/>
    </xf>
    <xf numFmtId="1" fontId="25" fillId="0" borderId="2" xfId="0" applyNumberFormat="1" applyFont="1" applyBorder="1" applyAlignment="1">
      <alignment horizontal="center" vertical="center"/>
    </xf>
    <xf numFmtId="0" fontId="25" fillId="0" borderId="2" xfId="0" applyFont="1" applyBorder="1" applyAlignment="1">
      <alignment horizontal="center" vertical="top"/>
    </xf>
    <xf numFmtId="0" fontId="25" fillId="0" borderId="2" xfId="19" applyFont="1" applyBorder="1" applyAlignment="1">
      <alignment vertical="center"/>
    </xf>
    <xf numFmtId="3" fontId="25" fillId="0" borderId="2" xfId="20" applyNumberFormat="1" applyFont="1" applyBorder="1" applyAlignment="1">
      <alignment horizontal="center" vertical="center"/>
    </xf>
    <xf numFmtId="0" fontId="16" fillId="0" borderId="2" xfId="2" applyFont="1" applyBorder="1" applyAlignment="1">
      <alignment horizontal="center" vertical="top"/>
    </xf>
    <xf numFmtId="0" fontId="16" fillId="0" borderId="2" xfId="2" applyFont="1" applyBorder="1" applyAlignment="1">
      <alignment horizontal="center" vertical="top" wrapText="1"/>
    </xf>
    <xf numFmtId="0" fontId="25" fillId="0" borderId="2" xfId="0" applyFont="1" applyBorder="1" applyAlignment="1">
      <alignment horizontal="right" vertical="top" wrapText="1"/>
    </xf>
    <xf numFmtId="0" fontId="25" fillId="0" borderId="2" xfId="0" applyFont="1" applyBorder="1" applyAlignment="1">
      <alignment horizontal="center" wrapText="1"/>
    </xf>
    <xf numFmtId="0" fontId="26" fillId="0" borderId="2" xfId="0" applyFont="1" applyBorder="1" applyAlignment="1">
      <alignment vertical="center" wrapText="1"/>
    </xf>
    <xf numFmtId="43" fontId="25" fillId="0" borderId="2" xfId="1" applyFont="1" applyFill="1" applyBorder="1" applyAlignment="1">
      <alignment horizontal="center" vertical="center" wrapText="1"/>
    </xf>
    <xf numFmtId="43" fontId="25" fillId="0" borderId="2" xfId="1" applyFont="1" applyFill="1" applyBorder="1" applyAlignment="1">
      <alignment horizontal="center" vertical="top"/>
    </xf>
    <xf numFmtId="0" fontId="16" fillId="0" borderId="2" xfId="10" applyFont="1" applyBorder="1" applyAlignment="1">
      <alignment vertical="center"/>
    </xf>
    <xf numFmtId="0" fontId="25" fillId="0" borderId="2" xfId="10" applyFont="1" applyBorder="1" applyAlignment="1">
      <alignment horizontal="center" vertical="center"/>
    </xf>
    <xf numFmtId="1" fontId="16" fillId="0" borderId="2" xfId="0" applyNumberFormat="1" applyFont="1" applyBorder="1" applyAlignment="1">
      <alignment horizontal="center" vertical="center"/>
    </xf>
    <xf numFmtId="2" fontId="16" fillId="0" borderId="2" xfId="0" applyNumberFormat="1" applyFont="1" applyBorder="1" applyAlignment="1">
      <alignment horizontal="center" vertical="top"/>
    </xf>
    <xf numFmtId="0" fontId="26" fillId="0" borderId="2" xfId="0" applyFont="1" applyBorder="1" applyAlignment="1">
      <alignment horizontal="center" vertical="center" wrapText="1"/>
    </xf>
    <xf numFmtId="2" fontId="25" fillId="0" borderId="2" xfId="0" applyNumberFormat="1" applyFont="1" applyBorder="1" applyAlignment="1">
      <alignment vertical="center" wrapText="1"/>
    </xf>
    <xf numFmtId="0" fontId="16" fillId="0" borderId="2" xfId="10" applyFont="1" applyBorder="1" applyAlignment="1">
      <alignment vertical="center" wrapText="1"/>
    </xf>
    <xf numFmtId="2" fontId="25" fillId="0" borderId="2" xfId="0" applyNumberFormat="1" applyFont="1" applyBorder="1" applyAlignment="1">
      <alignment horizontal="center" vertical="top"/>
    </xf>
    <xf numFmtId="165" fontId="25" fillId="0" borderId="38" xfId="7" applyNumberFormat="1" applyFont="1" applyFill="1" applyBorder="1" applyAlignment="1">
      <alignment vertical="top"/>
    </xf>
    <xf numFmtId="0" fontId="16" fillId="0" borderId="12" xfId="0" applyFont="1" applyBorder="1" applyAlignment="1">
      <alignment horizontal="left" vertical="top"/>
    </xf>
    <xf numFmtId="43" fontId="16" fillId="0" borderId="12" xfId="1" applyFont="1" applyFill="1" applyBorder="1" applyAlignment="1">
      <alignment horizontal="center" vertical="top" wrapText="1"/>
    </xf>
    <xf numFmtId="0" fontId="18" fillId="0" borderId="12" xfId="0" applyFont="1" applyBorder="1" applyAlignment="1">
      <alignment horizontal="left" vertical="top"/>
    </xf>
    <xf numFmtId="0" fontId="18" fillId="0" borderId="12" xfId="0" applyFont="1" applyBorder="1" applyAlignment="1">
      <alignment horizontal="left" vertical="top" wrapText="1"/>
    </xf>
    <xf numFmtId="0" fontId="15" fillId="0" borderId="12" xfId="0" applyFont="1" applyBorder="1" applyAlignment="1">
      <alignment horizontal="center" vertical="top" wrapText="1"/>
    </xf>
    <xf numFmtId="0" fontId="15" fillId="0" borderId="12" xfId="0" applyFont="1" applyBorder="1" applyAlignment="1">
      <alignment horizontal="center" vertical="top"/>
    </xf>
    <xf numFmtId="43" fontId="18" fillId="0" borderId="12" xfId="1" applyFont="1" applyFill="1" applyBorder="1" applyAlignment="1">
      <alignment horizontal="center" vertical="top" wrapText="1"/>
    </xf>
    <xf numFmtId="0" fontId="25" fillId="0" borderId="16" xfId="0" applyFont="1" applyBorder="1" applyAlignment="1">
      <alignment horizontal="left" vertical="top"/>
    </xf>
    <xf numFmtId="0" fontId="25" fillId="0" borderId="16" xfId="0" applyFont="1" applyBorder="1" applyAlignment="1">
      <alignment horizontal="left" vertical="top" wrapText="1"/>
    </xf>
    <xf numFmtId="0" fontId="16" fillId="0" borderId="16" xfId="0" applyFont="1" applyBorder="1" applyAlignment="1">
      <alignment horizontal="center" vertical="top" wrapText="1"/>
    </xf>
    <xf numFmtId="0" fontId="16" fillId="0" borderId="16" xfId="0" applyFont="1" applyBorder="1" applyAlignment="1">
      <alignment horizontal="center" vertical="top"/>
    </xf>
    <xf numFmtId="43" fontId="25" fillId="0" borderId="16" xfId="1" applyFont="1" applyFill="1" applyBorder="1" applyAlignment="1">
      <alignment horizontal="center" vertical="top" wrapText="1"/>
    </xf>
    <xf numFmtId="0" fontId="25" fillId="0" borderId="12" xfId="0" applyFont="1" applyBorder="1" applyAlignment="1">
      <alignment horizontal="center" vertical="top"/>
    </xf>
    <xf numFmtId="165" fontId="25" fillId="0" borderId="12" xfId="1" applyNumberFormat="1" applyFont="1" applyFill="1" applyBorder="1" applyAlignment="1">
      <alignment horizontal="left" vertical="top"/>
    </xf>
    <xf numFmtId="0" fontId="25" fillId="0" borderId="11" xfId="0" applyFont="1" applyBorder="1" applyAlignment="1">
      <alignment horizontal="left" vertical="top"/>
    </xf>
    <xf numFmtId="0" fontId="16" fillId="0" borderId="11" xfId="0" applyFont="1" applyBorder="1" applyAlignment="1">
      <alignment horizontal="center" vertical="top" wrapText="1"/>
    </xf>
    <xf numFmtId="0" fontId="16" fillId="0" borderId="11" xfId="0" applyFont="1" applyBorder="1" applyAlignment="1">
      <alignment horizontal="center" vertical="top"/>
    </xf>
    <xf numFmtId="43" fontId="25" fillId="0" borderId="11" xfId="1" applyFont="1" applyFill="1" applyBorder="1" applyAlignment="1">
      <alignment horizontal="center" vertical="top" wrapText="1"/>
    </xf>
    <xf numFmtId="165" fontId="16" fillId="0" borderId="11" xfId="1" applyNumberFormat="1" applyFont="1" applyFill="1" applyBorder="1" applyAlignment="1">
      <alignment horizontal="left" vertical="top"/>
    </xf>
    <xf numFmtId="0" fontId="16" fillId="0" borderId="7" xfId="0" applyFont="1" applyBorder="1" applyAlignment="1">
      <alignment horizontal="left" vertical="top" wrapText="1"/>
    </xf>
    <xf numFmtId="0" fontId="16" fillId="0" borderId="9" xfId="0" applyFont="1" applyBorder="1" applyAlignment="1">
      <alignment horizontal="center" vertical="top"/>
    </xf>
    <xf numFmtId="43" fontId="25" fillId="0" borderId="9" xfId="1" applyFont="1" applyFill="1" applyBorder="1" applyAlignment="1">
      <alignment horizontal="center" vertical="top" wrapText="1"/>
    </xf>
    <xf numFmtId="0" fontId="26" fillId="3" borderId="5" xfId="0" applyFont="1" applyFill="1" applyBorder="1" applyAlignment="1">
      <alignment vertical="center" wrapText="1"/>
    </xf>
    <xf numFmtId="0" fontId="26" fillId="3" borderId="5" xfId="0" applyFont="1" applyFill="1" applyBorder="1" applyAlignment="1">
      <alignment horizontal="center" vertical="center" wrapText="1"/>
    </xf>
    <xf numFmtId="3" fontId="26" fillId="3" borderId="5" xfId="0" applyNumberFormat="1" applyFont="1" applyFill="1" applyBorder="1" applyAlignment="1">
      <alignment horizontal="center" vertical="center" wrapText="1"/>
    </xf>
    <xf numFmtId="3" fontId="25" fillId="3" borderId="5" xfId="0" applyNumberFormat="1" applyFont="1" applyFill="1" applyBorder="1" applyAlignment="1">
      <alignment horizontal="right" vertical="center" wrapText="1"/>
    </xf>
    <xf numFmtId="4" fontId="27" fillId="3" borderId="5" xfId="14" applyNumberFormat="1" applyFont="1" applyFill="1" applyBorder="1" applyAlignment="1">
      <alignment vertical="center" wrapText="1"/>
    </xf>
    <xf numFmtId="0" fontId="16" fillId="0" borderId="11" xfId="0" applyFont="1" applyBorder="1" applyAlignment="1">
      <alignment horizontal="left" vertical="top"/>
    </xf>
    <xf numFmtId="0" fontId="16" fillId="0" borderId="11" xfId="0" applyFont="1" applyBorder="1" applyAlignment="1">
      <alignment horizontal="left" vertical="top" wrapText="1"/>
    </xf>
    <xf numFmtId="43" fontId="16" fillId="0" borderId="11" xfId="1" applyFont="1" applyFill="1" applyBorder="1" applyAlignment="1">
      <alignment horizontal="center" vertical="top" wrapText="1"/>
    </xf>
    <xf numFmtId="0" fontId="25" fillId="0" borderId="5" xfId="0" applyFont="1" applyBorder="1" applyAlignment="1">
      <alignment horizontal="left" vertical="top"/>
    </xf>
    <xf numFmtId="0" fontId="25" fillId="0" borderId="5" xfId="0" applyFont="1" applyBorder="1" applyAlignment="1">
      <alignment horizontal="left" vertical="top" wrapText="1"/>
    </xf>
    <xf numFmtId="0" fontId="16" fillId="0" borderId="5" xfId="0" applyFont="1" applyBorder="1" applyAlignment="1">
      <alignment horizontal="center" vertical="top" wrapText="1"/>
    </xf>
    <xf numFmtId="0" fontId="16" fillId="0" borderId="5" xfId="0" applyFont="1" applyBorder="1" applyAlignment="1">
      <alignment horizontal="center" vertical="top"/>
    </xf>
    <xf numFmtId="43" fontId="25" fillId="0" borderId="5" xfId="1" applyFont="1" applyFill="1" applyBorder="1" applyAlignment="1">
      <alignment horizontal="center" vertical="top" wrapText="1"/>
    </xf>
    <xf numFmtId="165" fontId="16" fillId="0" borderId="5" xfId="1" applyNumberFormat="1" applyFont="1" applyFill="1" applyBorder="1" applyAlignment="1">
      <alignment horizontal="left" vertical="top"/>
    </xf>
    <xf numFmtId="0" fontId="25" fillId="0" borderId="25" xfId="0" applyFont="1" applyBorder="1" applyAlignment="1">
      <alignment horizontal="left" vertical="top"/>
    </xf>
    <xf numFmtId="0" fontId="25" fillId="0" borderId="25" xfId="0" applyFont="1" applyBorder="1" applyAlignment="1">
      <alignment horizontal="left" vertical="top" wrapText="1"/>
    </xf>
    <xf numFmtId="0" fontId="16" fillId="0" borderId="25" xfId="0" applyFont="1" applyBorder="1" applyAlignment="1">
      <alignment horizontal="center" vertical="top" wrapText="1"/>
    </xf>
    <xf numFmtId="0" fontId="16" fillId="0" borderId="25" xfId="0" applyFont="1" applyBorder="1" applyAlignment="1">
      <alignment horizontal="center" vertical="top"/>
    </xf>
    <xf numFmtId="43" fontId="25" fillId="0" borderId="25" xfId="1" applyFont="1" applyFill="1" applyBorder="1" applyAlignment="1">
      <alignment horizontal="center" vertical="top" wrapText="1"/>
    </xf>
    <xf numFmtId="165" fontId="16" fillId="0" borderId="25" xfId="1" applyNumberFormat="1" applyFont="1" applyFill="1" applyBorder="1" applyAlignment="1">
      <alignment horizontal="left" vertical="top"/>
    </xf>
    <xf numFmtId="0" fontId="25" fillId="0" borderId="36" xfId="0" applyFont="1" applyBorder="1" applyAlignment="1">
      <alignment horizontal="left" vertical="top"/>
    </xf>
    <xf numFmtId="0" fontId="25" fillId="0" borderId="19" xfId="0" applyFont="1" applyBorder="1" applyAlignment="1">
      <alignment horizontal="left" vertical="top"/>
    </xf>
    <xf numFmtId="0" fontId="25" fillId="0" borderId="19" xfId="0" applyFont="1" applyBorder="1" applyAlignment="1">
      <alignment horizontal="left" vertical="top" wrapText="1"/>
    </xf>
    <xf numFmtId="0" fontId="16" fillId="0" borderId="19" xfId="0" applyFont="1" applyBorder="1" applyAlignment="1">
      <alignment horizontal="center" vertical="top" wrapText="1"/>
    </xf>
    <xf numFmtId="0" fontId="16" fillId="0" borderId="19" xfId="0" applyFont="1" applyBorder="1" applyAlignment="1">
      <alignment horizontal="center" vertical="top"/>
    </xf>
    <xf numFmtId="43" fontId="25" fillId="0" borderId="19" xfId="1" applyFont="1" applyFill="1" applyBorder="1" applyAlignment="1">
      <alignment horizontal="center" vertical="top" wrapText="1"/>
    </xf>
    <xf numFmtId="165" fontId="16" fillId="0" borderId="19" xfId="1" applyNumberFormat="1" applyFont="1" applyFill="1" applyBorder="1" applyAlignment="1">
      <alignment horizontal="left" vertical="top"/>
    </xf>
    <xf numFmtId="165" fontId="16" fillId="0" borderId="16" xfId="1" applyNumberFormat="1" applyFont="1" applyFill="1" applyBorder="1" applyAlignment="1">
      <alignment horizontal="left" vertical="top"/>
    </xf>
    <xf numFmtId="0" fontId="25" fillId="0" borderId="5" xfId="0" applyFont="1" applyBorder="1" applyAlignment="1">
      <alignment horizontal="center" vertical="center" wrapText="1"/>
    </xf>
    <xf numFmtId="0" fontId="25" fillId="0" borderId="5" xfId="0" applyFont="1" applyBorder="1" applyAlignment="1">
      <alignment horizontal="center" vertical="center"/>
    </xf>
    <xf numFmtId="0" fontId="25" fillId="0" borderId="10" xfId="0" applyFont="1" applyBorder="1" applyAlignment="1">
      <alignment horizontal="left" vertical="top"/>
    </xf>
    <xf numFmtId="0" fontId="16" fillId="0" borderId="10" xfId="0" applyFont="1" applyBorder="1" applyAlignment="1">
      <alignment horizontal="center" vertical="top" wrapText="1"/>
    </xf>
    <xf numFmtId="43" fontId="25" fillId="0" borderId="10" xfId="1" applyFont="1" applyFill="1" applyBorder="1" applyAlignment="1">
      <alignment horizontal="center" vertical="top" wrapText="1"/>
    </xf>
    <xf numFmtId="165" fontId="16" fillId="0" borderId="10" xfId="1" applyNumberFormat="1" applyFont="1" applyFill="1" applyBorder="1" applyAlignment="1">
      <alignment horizontal="left" vertical="top"/>
    </xf>
    <xf numFmtId="0" fontId="16" fillId="0" borderId="1" xfId="0" applyFont="1" applyBorder="1" applyAlignment="1">
      <alignment horizontal="left" vertical="top" wrapText="1"/>
    </xf>
    <xf numFmtId="165" fontId="16" fillId="0" borderId="1" xfId="0" applyNumberFormat="1" applyFont="1" applyBorder="1" applyAlignment="1">
      <alignment horizontal="center" vertical="top"/>
    </xf>
    <xf numFmtId="165" fontId="25" fillId="0" borderId="1" xfId="0" applyNumberFormat="1" applyFont="1" applyBorder="1" applyAlignment="1">
      <alignment horizontal="center" vertical="top"/>
    </xf>
    <xf numFmtId="165" fontId="18" fillId="0" borderId="1" xfId="0" applyNumberFormat="1" applyFont="1" applyBorder="1" applyAlignment="1">
      <alignment horizontal="center" vertical="top"/>
    </xf>
    <xf numFmtId="43" fontId="16" fillId="0" borderId="6" xfId="1" applyFont="1" applyFill="1" applyBorder="1" applyAlignment="1">
      <alignment horizontal="left" vertical="top"/>
    </xf>
    <xf numFmtId="165" fontId="12" fillId="0" borderId="1" xfId="0" applyNumberFormat="1" applyFont="1" applyBorder="1" applyAlignment="1">
      <alignment horizontal="center" vertical="top"/>
    </xf>
    <xf numFmtId="4" fontId="25" fillId="0" borderId="2" xfId="24" applyNumberFormat="1" applyFont="1" applyBorder="1" applyAlignment="1">
      <alignment horizontal="center" vertical="center" wrapText="1"/>
    </xf>
    <xf numFmtId="1" fontId="16" fillId="0" borderId="2" xfId="0" applyNumberFormat="1" applyFont="1" applyBorder="1" applyAlignment="1">
      <alignment horizontal="center" vertical="top"/>
    </xf>
    <xf numFmtId="165" fontId="16" fillId="0" borderId="2" xfId="1" applyNumberFormat="1" applyFont="1" applyFill="1" applyBorder="1" applyAlignment="1">
      <alignment horizontal="center" vertical="top"/>
    </xf>
    <xf numFmtId="165" fontId="25" fillId="0" borderId="2" xfId="1" applyNumberFormat="1" applyFont="1" applyFill="1" applyBorder="1" applyAlignment="1">
      <alignment horizontal="center" vertical="top" wrapText="1"/>
    </xf>
    <xf numFmtId="0" fontId="18" fillId="0" borderId="2" xfId="0" applyFont="1" applyBorder="1" applyAlignment="1">
      <alignment wrapText="1"/>
    </xf>
    <xf numFmtId="0" fontId="16" fillId="0" borderId="2" xfId="0" applyFont="1" applyBorder="1" applyAlignment="1">
      <alignment horizontal="right" vertical="top"/>
    </xf>
    <xf numFmtId="0" fontId="25" fillId="0" borderId="2" xfId="0" applyFont="1" applyBorder="1" applyAlignment="1">
      <alignment horizontal="right" vertical="top"/>
    </xf>
    <xf numFmtId="0" fontId="16" fillId="0" borderId="2" xfId="0" applyFont="1" applyBorder="1" applyAlignment="1">
      <alignment horizontal="right" vertical="top" wrapText="1"/>
    </xf>
    <xf numFmtId="0" fontId="25" fillId="3" borderId="2" xfId="10" applyFont="1" applyFill="1" applyBorder="1" applyAlignment="1">
      <alignment horizontal="left" vertical="center"/>
    </xf>
    <xf numFmtId="165" fontId="40" fillId="0" borderId="2" xfId="1" applyNumberFormat="1" applyFont="1" applyBorder="1"/>
    <xf numFmtId="165" fontId="25" fillId="2" borderId="2" xfId="1" applyNumberFormat="1" applyFont="1" applyFill="1" applyBorder="1" applyAlignment="1">
      <alignment vertical="center"/>
    </xf>
    <xf numFmtId="0" fontId="25" fillId="0" borderId="2" xfId="0" applyFont="1" applyBorder="1" applyAlignment="1">
      <alignment wrapText="1"/>
    </xf>
    <xf numFmtId="0" fontId="25" fillId="0" borderId="0" xfId="0" applyFont="1" applyAlignment="1">
      <alignment horizontal="right" vertical="top"/>
    </xf>
    <xf numFmtId="0" fontId="25" fillId="0" borderId="0" xfId="0" applyFont="1" applyAlignment="1">
      <alignment horizontal="left" vertical="top" wrapText="1"/>
    </xf>
    <xf numFmtId="0" fontId="16" fillId="0" borderId="0" xfId="0" applyFont="1" applyAlignment="1">
      <alignment horizontal="center" vertical="top"/>
    </xf>
    <xf numFmtId="43" fontId="25" fillId="0" borderId="0" xfId="1" applyFont="1" applyFill="1" applyAlignment="1">
      <alignment horizontal="center" vertical="top" wrapText="1"/>
    </xf>
    <xf numFmtId="165" fontId="16" fillId="0" borderId="0" xfId="1" applyNumberFormat="1" applyFont="1" applyFill="1" applyAlignment="1">
      <alignment horizontal="left" vertical="top"/>
    </xf>
    <xf numFmtId="1" fontId="25" fillId="0" borderId="2" xfId="0" applyNumberFormat="1" applyFont="1" applyBorder="1" applyAlignment="1">
      <alignment horizontal="center" vertical="top"/>
    </xf>
    <xf numFmtId="165" fontId="25" fillId="0" borderId="2" xfId="1" applyNumberFormat="1" applyFont="1" applyFill="1" applyBorder="1" applyAlignment="1">
      <alignment horizontal="center" vertical="top"/>
    </xf>
    <xf numFmtId="0" fontId="16" fillId="3" borderId="2" xfId="0" applyFont="1" applyFill="1" applyBorder="1" applyAlignment="1">
      <alignment horizontal="right" vertical="top"/>
    </xf>
    <xf numFmtId="0" fontId="16" fillId="3" borderId="2" xfId="0" applyFont="1" applyFill="1" applyBorder="1" applyAlignment="1">
      <alignment horizontal="left" vertical="top" wrapText="1"/>
    </xf>
    <xf numFmtId="0" fontId="16" fillId="3" borderId="2" xfId="0" applyFont="1" applyFill="1" applyBorder="1" applyAlignment="1">
      <alignment horizontal="center" vertical="top" wrapText="1"/>
    </xf>
    <xf numFmtId="0" fontId="16" fillId="3" borderId="2" xfId="0" applyFont="1" applyFill="1" applyBorder="1" applyAlignment="1">
      <alignment horizontal="center" vertical="top"/>
    </xf>
    <xf numFmtId="0" fontId="25" fillId="3" borderId="2" xfId="0" applyFont="1" applyFill="1" applyBorder="1" applyAlignment="1">
      <alignment horizontal="right" vertical="top" wrapText="1"/>
    </xf>
    <xf numFmtId="0" fontId="25" fillId="3" borderId="2" xfId="0" applyFont="1" applyFill="1" applyBorder="1" applyAlignment="1">
      <alignment horizontal="left" vertical="top" wrapText="1"/>
    </xf>
    <xf numFmtId="0" fontId="25" fillId="3" borderId="2" xfId="0" applyFont="1" applyFill="1" applyBorder="1" applyAlignment="1">
      <alignment horizontal="center" vertical="top" wrapText="1"/>
    </xf>
    <xf numFmtId="0" fontId="25" fillId="3" borderId="2" xfId="0" applyFont="1" applyFill="1" applyBorder="1" applyAlignment="1">
      <alignment horizontal="center" vertical="top"/>
    </xf>
    <xf numFmtId="0" fontId="16" fillId="3" borderId="2" xfId="0" applyFont="1" applyFill="1" applyBorder="1" applyAlignment="1">
      <alignment horizontal="right" vertical="top" wrapText="1"/>
    </xf>
    <xf numFmtId="0" fontId="25" fillId="3" borderId="2" xfId="22" applyFont="1" applyFill="1" applyBorder="1" applyAlignment="1">
      <alignment horizontal="right" vertical="center"/>
    </xf>
    <xf numFmtId="0" fontId="25" fillId="3" borderId="2" xfId="22" applyFont="1" applyFill="1" applyBorder="1" applyAlignment="1">
      <alignment horizontal="left" vertical="center" wrapText="1"/>
    </xf>
    <xf numFmtId="0" fontId="25" fillId="3" borderId="2" xfId="23" applyFont="1" applyFill="1" applyBorder="1" applyAlignment="1">
      <alignment horizontal="center" vertical="center" wrapText="1"/>
    </xf>
    <xf numFmtId="3" fontId="25" fillId="3" borderId="2" xfId="20" applyNumberFormat="1" applyFont="1" applyFill="1" applyBorder="1" applyAlignment="1">
      <alignment horizontal="center" vertical="center"/>
    </xf>
    <xf numFmtId="0" fontId="25" fillId="3" borderId="2" xfId="0" applyFont="1" applyFill="1" applyBorder="1" applyAlignment="1">
      <alignment horizontal="right" vertical="top"/>
    </xf>
    <xf numFmtId="0" fontId="25" fillId="3" borderId="2" xfId="0" applyFont="1" applyFill="1" applyBorder="1" applyAlignment="1">
      <alignment vertical="center" wrapText="1"/>
    </xf>
    <xf numFmtId="0" fontId="26" fillId="3" borderId="2" xfId="0" applyFont="1" applyFill="1" applyBorder="1" applyAlignment="1">
      <alignment horizontal="center" vertical="center" wrapText="1"/>
    </xf>
    <xf numFmtId="1" fontId="25" fillId="3" borderId="2" xfId="0" applyNumberFormat="1" applyFont="1" applyFill="1" applyBorder="1" applyAlignment="1">
      <alignment horizontal="center" vertical="center"/>
    </xf>
    <xf numFmtId="0" fontId="16" fillId="0" borderId="27" xfId="0" applyFont="1" applyBorder="1" applyAlignment="1">
      <alignment horizontal="left" vertical="top"/>
    </xf>
    <xf numFmtId="0" fontId="16" fillId="0" borderId="15" xfId="0" applyFont="1" applyBorder="1" applyAlignment="1">
      <alignment horizontal="center" vertical="top"/>
    </xf>
    <xf numFmtId="165" fontId="16" fillId="0" borderId="28" xfId="1" applyNumberFormat="1" applyFont="1" applyFill="1" applyBorder="1" applyAlignment="1">
      <alignment horizontal="left" vertical="top"/>
    </xf>
    <xf numFmtId="0" fontId="16" fillId="0" borderId="23" xfId="0" applyFont="1" applyBorder="1" applyAlignment="1">
      <alignment horizontal="center" vertical="top" wrapText="1"/>
    </xf>
    <xf numFmtId="165" fontId="16" fillId="0" borderId="5" xfId="1" applyNumberFormat="1" applyFont="1" applyFill="1" applyBorder="1" applyAlignment="1">
      <alignment horizontal="center" vertical="top" wrapText="1"/>
    </xf>
    <xf numFmtId="165" fontId="16" fillId="0" borderId="31" xfId="1" applyNumberFormat="1" applyFont="1" applyFill="1" applyBorder="1" applyAlignment="1">
      <alignment horizontal="center" vertical="top" wrapText="1"/>
    </xf>
    <xf numFmtId="0" fontId="25" fillId="0" borderId="41" xfId="0" applyFont="1" applyBorder="1" applyAlignment="1">
      <alignment horizontal="left" vertical="top"/>
    </xf>
    <xf numFmtId="164" fontId="41" fillId="0" borderId="41" xfId="13" applyFont="1" applyBorder="1" applyAlignment="1">
      <alignment horizontal="center"/>
    </xf>
    <xf numFmtId="0" fontId="16" fillId="0" borderId="5" xfId="10" applyFont="1" applyBorder="1" applyAlignment="1">
      <alignment vertical="center"/>
    </xf>
    <xf numFmtId="3" fontId="25" fillId="0" borderId="23" xfId="10" applyNumberFormat="1" applyFont="1" applyBorder="1" applyAlignment="1">
      <alignment horizontal="center" vertical="center"/>
    </xf>
    <xf numFmtId="43" fontId="27" fillId="0" borderId="5" xfId="1" applyFont="1" applyFill="1" applyBorder="1"/>
    <xf numFmtId="43" fontId="27" fillId="0" borderId="31" xfId="1" applyFont="1" applyFill="1" applyBorder="1"/>
    <xf numFmtId="0" fontId="16" fillId="3" borderId="41" xfId="10" applyFont="1" applyFill="1" applyBorder="1" applyAlignment="1">
      <alignment horizontal="center" vertical="center"/>
    </xf>
    <xf numFmtId="0" fontId="16" fillId="0" borderId="5" xfId="10" applyFont="1" applyBorder="1" applyAlignment="1">
      <alignment vertical="center" wrapText="1"/>
    </xf>
    <xf numFmtId="0" fontId="25" fillId="0" borderId="0" xfId="0" applyFont="1" applyAlignment="1">
      <alignment horizontal="left" vertical="top"/>
    </xf>
    <xf numFmtId="0" fontId="25" fillId="0" borderId="5" xfId="0" applyFont="1" applyBorder="1" applyAlignment="1">
      <alignment horizontal="center" vertical="top" wrapText="1"/>
    </xf>
    <xf numFmtId="0" fontId="25" fillId="0" borderId="23" xfId="0" applyFont="1" applyBorder="1" applyAlignment="1">
      <alignment horizontal="center" vertical="top" wrapText="1"/>
    </xf>
    <xf numFmtId="0" fontId="25" fillId="0" borderId="19" xfId="0" applyFont="1" applyBorder="1" applyAlignment="1">
      <alignment horizontal="center" vertical="center" wrapText="1"/>
    </xf>
    <xf numFmtId="0" fontId="25" fillId="0" borderId="34" xfId="0" applyFont="1" applyBorder="1" applyAlignment="1">
      <alignment horizontal="center" vertical="center" wrapText="1"/>
    </xf>
    <xf numFmtId="0" fontId="25" fillId="3" borderId="41" xfId="10" applyFont="1" applyFill="1" applyBorder="1" applyAlignment="1">
      <alignment horizontal="center" vertical="center"/>
    </xf>
    <xf numFmtId="49" fontId="18" fillId="0" borderId="25" xfId="0" applyNumberFormat="1" applyFont="1" applyBorder="1" applyAlignment="1">
      <alignment horizontal="center" vertical="top"/>
    </xf>
    <xf numFmtId="0" fontId="16" fillId="0" borderId="6" xfId="16" applyFont="1" applyBorder="1" applyAlignment="1">
      <alignment horizontal="center" vertical="top"/>
    </xf>
    <xf numFmtId="0" fontId="16" fillId="0" borderId="1" xfId="16" applyFont="1" applyBorder="1" applyAlignment="1">
      <alignment horizontal="center" vertical="top"/>
    </xf>
    <xf numFmtId="0" fontId="25" fillId="0" borderId="1" xfId="16" applyFont="1" applyBorder="1" applyAlignment="1">
      <alignment horizontal="center" vertical="top" wrapText="1"/>
    </xf>
    <xf numFmtId="0" fontId="25" fillId="0" borderId="1" xfId="16" applyFont="1" applyBorder="1" applyAlignment="1">
      <alignment horizontal="left" vertical="top" wrapText="1"/>
    </xf>
    <xf numFmtId="0" fontId="16" fillId="0" borderId="6" xfId="16" applyFont="1" applyBorder="1" applyAlignment="1">
      <alignment horizontal="justify" vertical="top"/>
    </xf>
    <xf numFmtId="0" fontId="16" fillId="0" borderId="6" xfId="16" applyFont="1" applyBorder="1" applyAlignment="1">
      <alignment horizontal="left" vertical="top" indent="1"/>
    </xf>
    <xf numFmtId="0" fontId="25" fillId="0" borderId="6" xfId="16" applyFont="1" applyBorder="1" applyAlignment="1">
      <alignment horizontal="center" vertical="top"/>
    </xf>
    <xf numFmtId="165" fontId="16" fillId="0" borderId="6" xfId="1" applyNumberFormat="1" applyFont="1" applyFill="1" applyBorder="1"/>
    <xf numFmtId="0" fontId="25" fillId="0" borderId="7" xfId="16" applyFont="1" applyBorder="1"/>
    <xf numFmtId="0" fontId="25" fillId="0" borderId="7" xfId="16" applyFont="1" applyBorder="1" applyAlignment="1">
      <alignment vertical="top" wrapText="1"/>
    </xf>
    <xf numFmtId="0" fontId="16" fillId="0" borderId="7" xfId="16" applyFont="1" applyBorder="1" applyAlignment="1">
      <alignment vertical="top" wrapText="1"/>
    </xf>
    <xf numFmtId="3" fontId="16" fillId="0" borderId="7" xfId="16" applyNumberFormat="1" applyFont="1" applyBorder="1" applyAlignment="1">
      <alignment vertical="top" wrapText="1"/>
    </xf>
    <xf numFmtId="0" fontId="25" fillId="0" borderId="7" xfId="16" applyFont="1" applyBorder="1" applyAlignment="1">
      <alignment horizontal="center" vertical="top"/>
    </xf>
    <xf numFmtId="165" fontId="16" fillId="0" borderId="7" xfId="1" applyNumberFormat="1" applyFont="1" applyFill="1" applyBorder="1"/>
    <xf numFmtId="168" fontId="25" fillId="0" borderId="14" xfId="16" applyNumberFormat="1" applyFont="1" applyBorder="1" applyAlignment="1">
      <alignment horizontal="center" vertical="top" wrapText="1"/>
    </xf>
    <xf numFmtId="0" fontId="25" fillId="0" borderId="14" xfId="16" applyFont="1" applyBorder="1" applyAlignment="1">
      <alignment horizontal="left" vertical="top" wrapText="1"/>
    </xf>
    <xf numFmtId="3" fontId="25" fillId="0" borderId="73" xfId="9" applyNumberFormat="1" applyFont="1" applyBorder="1" applyAlignment="1">
      <alignment vertical="top"/>
    </xf>
    <xf numFmtId="3" fontId="25" fillId="0" borderId="25" xfId="9" applyNumberFormat="1" applyFont="1" applyBorder="1" applyAlignment="1">
      <alignment vertical="top"/>
    </xf>
    <xf numFmtId="3" fontId="25" fillId="0" borderId="39" xfId="9" applyNumberFormat="1" applyFont="1" applyBorder="1" applyAlignment="1">
      <alignment vertical="top"/>
    </xf>
    <xf numFmtId="3" fontId="25" fillId="0" borderId="3" xfId="9" applyNumberFormat="1" applyFont="1" applyBorder="1" applyAlignment="1">
      <alignment vertical="top"/>
    </xf>
    <xf numFmtId="3" fontId="25" fillId="0" borderId="6" xfId="9" applyNumberFormat="1" applyFont="1" applyBorder="1" applyAlignment="1">
      <alignment vertical="top"/>
    </xf>
    <xf numFmtId="3" fontId="25" fillId="0" borderId="20" xfId="9" applyNumberFormat="1" applyFont="1" applyBorder="1" applyAlignment="1">
      <alignment vertical="top"/>
    </xf>
    <xf numFmtId="168" fontId="25" fillId="0" borderId="7" xfId="16" applyNumberFormat="1" applyFont="1" applyBorder="1" applyAlignment="1">
      <alignment horizontal="center" vertical="top" wrapText="1"/>
    </xf>
    <xf numFmtId="0" fontId="25" fillId="0" borderId="7" xfId="16" applyFont="1" applyBorder="1" applyAlignment="1">
      <alignment horizontal="left" vertical="top" wrapText="1"/>
    </xf>
    <xf numFmtId="3" fontId="25" fillId="0" borderId="74" xfId="9" applyNumberFormat="1" applyFont="1" applyBorder="1" applyAlignment="1">
      <alignment vertical="top"/>
    </xf>
    <xf numFmtId="3" fontId="25" fillId="0" borderId="36" xfId="9" applyNumberFormat="1" applyFont="1" applyBorder="1" applyAlignment="1">
      <alignment vertical="top"/>
    </xf>
    <xf numFmtId="3" fontId="25" fillId="0" borderId="75" xfId="9" applyNumberFormat="1" applyFont="1" applyBorder="1" applyAlignment="1">
      <alignment vertical="top"/>
    </xf>
    <xf numFmtId="168" fontId="25" fillId="0" borderId="1" xfId="16" applyNumberFormat="1" applyFont="1" applyBorder="1" applyAlignment="1">
      <alignment horizontal="center" vertical="top" wrapText="1"/>
    </xf>
    <xf numFmtId="3" fontId="25" fillId="0" borderId="22" xfId="9" applyNumberFormat="1" applyFont="1" applyBorder="1" applyAlignment="1">
      <alignment vertical="top"/>
    </xf>
    <xf numFmtId="3" fontId="25" fillId="0" borderId="5" xfId="9" applyNumberFormat="1" applyFont="1" applyBorder="1" applyAlignment="1">
      <alignment vertical="top"/>
    </xf>
    <xf numFmtId="3" fontId="25" fillId="0" borderId="38" xfId="9" applyNumberFormat="1" applyFont="1" applyBorder="1" applyAlignment="1">
      <alignment vertical="top"/>
    </xf>
    <xf numFmtId="168" fontId="25" fillId="0" borderId="12" xfId="16" applyNumberFormat="1" applyFont="1" applyBorder="1" applyAlignment="1">
      <alignment horizontal="center" vertical="top" wrapText="1"/>
    </xf>
    <xf numFmtId="0" fontId="25" fillId="0" borderId="12" xfId="16" applyFont="1" applyBorder="1" applyAlignment="1">
      <alignment horizontal="left" vertical="top" wrapText="1"/>
    </xf>
    <xf numFmtId="3" fontId="25" fillId="0" borderId="13" xfId="9" applyNumberFormat="1" applyFont="1" applyBorder="1" applyAlignment="1">
      <alignment vertical="top"/>
    </xf>
    <xf numFmtId="3" fontId="25" fillId="0" borderId="12" xfId="9" applyNumberFormat="1" applyFont="1" applyBorder="1" applyAlignment="1">
      <alignment vertical="top"/>
    </xf>
    <xf numFmtId="3" fontId="25" fillId="0" borderId="76" xfId="9" applyNumberFormat="1" applyFont="1" applyBorder="1" applyAlignment="1">
      <alignment vertical="top"/>
    </xf>
    <xf numFmtId="0" fontId="16" fillId="0" borderId="1" xfId="16" applyFont="1" applyBorder="1" applyAlignment="1">
      <alignment horizontal="left" vertical="top" indent="1"/>
    </xf>
    <xf numFmtId="0" fontId="25" fillId="0" borderId="1" xfId="16" applyFont="1" applyBorder="1" applyAlignment="1">
      <alignment horizontal="center" vertical="top"/>
    </xf>
    <xf numFmtId="165" fontId="16" fillId="0" borderId="1" xfId="1" applyNumberFormat="1" applyFont="1" applyFill="1" applyBorder="1"/>
    <xf numFmtId="2" fontId="25" fillId="0" borderId="1" xfId="16" applyNumberFormat="1" applyFont="1" applyBorder="1" applyAlignment="1">
      <alignment horizontal="center" vertical="top" wrapText="1"/>
    </xf>
    <xf numFmtId="165" fontId="16" fillId="0" borderId="1" xfId="1" applyNumberFormat="1" applyFont="1" applyFill="1" applyBorder="1" applyAlignment="1">
      <alignment horizontal="center" vertical="top" wrapText="1"/>
    </xf>
    <xf numFmtId="0" fontId="25" fillId="0" borderId="14" xfId="16" applyFont="1" applyBorder="1" applyAlignment="1">
      <alignment horizontal="right" vertical="top" wrapText="1"/>
    </xf>
    <xf numFmtId="0" fontId="25" fillId="0" borderId="14" xfId="16" applyFont="1" applyBorder="1" applyAlignment="1">
      <alignment horizontal="justify" vertical="top"/>
    </xf>
    <xf numFmtId="0" fontId="16" fillId="0" borderId="14" xfId="16" applyFont="1" applyBorder="1" applyAlignment="1">
      <alignment horizontal="center" vertical="top"/>
    </xf>
    <xf numFmtId="0" fontId="16" fillId="0" borderId="14" xfId="16" applyFont="1" applyBorder="1" applyAlignment="1">
      <alignment horizontal="left" vertical="top" indent="1"/>
    </xf>
    <xf numFmtId="0" fontId="25" fillId="0" borderId="14" xfId="16" applyFont="1" applyBorder="1" applyAlignment="1">
      <alignment horizontal="center" vertical="top"/>
    </xf>
    <xf numFmtId="165" fontId="16" fillId="0" borderId="14" xfId="1" applyNumberFormat="1" applyFont="1" applyFill="1" applyBorder="1"/>
    <xf numFmtId="0" fontId="25" fillId="0" borderId="14" xfId="16" applyFont="1" applyBorder="1" applyAlignment="1">
      <alignment horizontal="center" vertical="top" wrapText="1"/>
    </xf>
    <xf numFmtId="0" fontId="25" fillId="0" borderId="7" xfId="16" applyFont="1" applyBorder="1" applyAlignment="1">
      <alignment horizontal="center" vertical="top" wrapText="1"/>
    </xf>
    <xf numFmtId="0" fontId="25" fillId="0" borderId="12" xfId="16" applyFont="1" applyBorder="1" applyAlignment="1">
      <alignment horizontal="center" vertical="top" wrapText="1"/>
    </xf>
    <xf numFmtId="0" fontId="42" fillId="0" borderId="1" xfId="16" applyFont="1" applyBorder="1" applyAlignment="1">
      <alignment horizontal="center" vertical="top"/>
    </xf>
    <xf numFmtId="0" fontId="25" fillId="0" borderId="1" xfId="16" applyFont="1" applyBorder="1" applyAlignment="1">
      <alignment horizontal="left" vertical="top" indent="1"/>
    </xf>
    <xf numFmtId="0" fontId="16" fillId="0" borderId="4" xfId="0" applyFont="1" applyBorder="1" applyAlignment="1">
      <alignment horizontal="center" vertical="top" wrapText="1"/>
    </xf>
    <xf numFmtId="43" fontId="16" fillId="0" borderId="20" xfId="1" applyFont="1" applyFill="1" applyBorder="1" applyAlignment="1">
      <alignment horizontal="center" vertical="top" wrapText="1"/>
    </xf>
    <xf numFmtId="0" fontId="16" fillId="0" borderId="48" xfId="16" applyFont="1" applyBorder="1" applyAlignment="1">
      <alignment horizontal="center" vertical="top"/>
    </xf>
    <xf numFmtId="0" fontId="16" fillId="0" borderId="1" xfId="16" applyFont="1" applyBorder="1" applyAlignment="1">
      <alignment horizontal="justify" vertical="top"/>
    </xf>
    <xf numFmtId="0" fontId="25" fillId="0" borderId="47" xfId="16" applyFont="1" applyBorder="1" applyAlignment="1">
      <alignment horizontal="center" vertical="top"/>
    </xf>
    <xf numFmtId="0" fontId="25" fillId="0" borderId="1" xfId="16" applyFont="1" applyBorder="1"/>
    <xf numFmtId="0" fontId="25" fillId="0" borderId="1" xfId="16" applyFont="1" applyBorder="1" applyAlignment="1">
      <alignment vertical="top" wrapText="1"/>
    </xf>
    <xf numFmtId="0" fontId="16" fillId="0" borderId="48" xfId="16" applyFont="1" applyBorder="1" applyAlignment="1">
      <alignment vertical="top" wrapText="1"/>
    </xf>
    <xf numFmtId="3" fontId="16" fillId="0" borderId="1" xfId="16" applyNumberFormat="1" applyFont="1" applyBorder="1" applyAlignment="1">
      <alignment vertical="top" wrapText="1"/>
    </xf>
    <xf numFmtId="0" fontId="41" fillId="0" borderId="7" xfId="1" applyNumberFormat="1" applyFont="1" applyFill="1" applyBorder="1" applyAlignment="1">
      <alignment horizontal="center" vertical="center" wrapText="1"/>
    </xf>
    <xf numFmtId="0" fontId="40" fillId="0" borderId="1" xfId="0" applyFont="1" applyBorder="1" applyAlignment="1">
      <alignment horizontal="left" vertical="top" wrapText="1"/>
    </xf>
    <xf numFmtId="3" fontId="40" fillId="0" borderId="48" xfId="0" applyNumberFormat="1" applyFont="1" applyBorder="1" applyAlignment="1">
      <alignment horizontal="center" vertical="center"/>
    </xf>
    <xf numFmtId="43" fontId="40" fillId="0" borderId="1" xfId="1" applyFont="1" applyFill="1" applyBorder="1" applyAlignment="1">
      <alignment horizontal="center" vertical="center"/>
    </xf>
    <xf numFmtId="43" fontId="40" fillId="0" borderId="48" xfId="1" applyFont="1" applyFill="1" applyBorder="1" applyAlignment="1">
      <alignment horizontal="center" vertical="center"/>
    </xf>
    <xf numFmtId="43" fontId="40" fillId="0" borderId="46" xfId="1" applyFont="1" applyFill="1" applyBorder="1" applyAlignment="1">
      <alignment vertical="center"/>
    </xf>
    <xf numFmtId="3" fontId="40" fillId="0" borderId="48" xfId="0" applyNumberFormat="1" applyFont="1" applyBorder="1" applyAlignment="1">
      <alignment horizontal="center" vertical="center" wrapText="1"/>
    </xf>
    <xf numFmtId="169" fontId="40" fillId="0" borderId="48" xfId="15" applyNumberFormat="1" applyFont="1" applyFill="1" applyBorder="1" applyAlignment="1">
      <alignment horizontal="right" vertical="center"/>
    </xf>
    <xf numFmtId="0" fontId="25" fillId="0" borderId="47" xfId="16" applyFont="1" applyBorder="1" applyAlignment="1">
      <alignment horizontal="center" vertical="top" wrapText="1"/>
    </xf>
    <xf numFmtId="0" fontId="25" fillId="0" borderId="1" xfId="16" applyFont="1" applyBorder="1" applyAlignment="1">
      <alignment horizontal="left" vertical="top"/>
    </xf>
    <xf numFmtId="0" fontId="25" fillId="0" borderId="9" xfId="16" applyFont="1" applyBorder="1" applyAlignment="1">
      <alignment horizontal="right" vertical="top" wrapText="1"/>
    </xf>
    <xf numFmtId="0" fontId="25" fillId="0" borderId="9" xfId="16" applyFont="1" applyBorder="1" applyAlignment="1">
      <alignment horizontal="justify" vertical="top"/>
    </xf>
    <xf numFmtId="0" fontId="16" fillId="0" borderId="49" xfId="16" applyFont="1" applyBorder="1" applyAlignment="1">
      <alignment horizontal="center" vertical="top"/>
    </xf>
    <xf numFmtId="0" fontId="16" fillId="0" borderId="9" xfId="16" applyFont="1" applyBorder="1" applyAlignment="1">
      <alignment horizontal="left" vertical="top" indent="1"/>
    </xf>
    <xf numFmtId="0" fontId="25" fillId="0" borderId="42" xfId="16" applyFont="1" applyBorder="1" applyAlignment="1">
      <alignment horizontal="center" vertical="top"/>
    </xf>
    <xf numFmtId="0" fontId="43" fillId="0" borderId="0" xfId="0" applyFont="1" applyAlignment="1">
      <alignment horizontal="center" vertical="center"/>
    </xf>
    <xf numFmtId="3" fontId="43" fillId="0" borderId="0" xfId="1" applyNumberFormat="1" applyFont="1" applyFill="1" applyBorder="1" applyAlignment="1">
      <alignment horizontal="left" vertical="center" wrapText="1"/>
    </xf>
    <xf numFmtId="3" fontId="43" fillId="0" borderId="0" xfId="1" applyNumberFormat="1" applyFont="1" applyFill="1" applyBorder="1" applyAlignment="1">
      <alignment horizontal="center" vertical="center" wrapText="1"/>
    </xf>
    <xf numFmtId="43" fontId="43" fillId="0" borderId="0" xfId="1" applyFont="1" applyFill="1" applyBorder="1" applyAlignment="1">
      <alignment horizontal="left" vertical="center" wrapText="1"/>
    </xf>
    <xf numFmtId="0" fontId="43" fillId="0" borderId="56" xfId="0" applyFont="1" applyBorder="1" applyAlignment="1">
      <alignment horizontal="center" vertical="center"/>
    </xf>
    <xf numFmtId="0" fontId="43" fillId="0" borderId="57" xfId="0" applyFont="1" applyBorder="1" applyAlignment="1">
      <alignment wrapText="1"/>
    </xf>
    <xf numFmtId="0" fontId="44" fillId="0" borderId="57" xfId="0" applyFont="1" applyBorder="1" applyAlignment="1">
      <alignment horizontal="center" vertical="center"/>
    </xf>
    <xf numFmtId="43" fontId="44" fillId="0" borderId="57" xfId="1" applyFont="1" applyFill="1" applyBorder="1" applyAlignment="1">
      <alignment horizontal="center" vertical="center"/>
    </xf>
    <xf numFmtId="0" fontId="43" fillId="0" borderId="60" xfId="0" applyFont="1" applyBorder="1" applyAlignment="1">
      <alignment horizontal="center" vertical="center"/>
    </xf>
    <xf numFmtId="0" fontId="44" fillId="0" borderId="45" xfId="0" applyFont="1" applyBorder="1" applyAlignment="1">
      <alignment vertical="top" wrapText="1"/>
    </xf>
    <xf numFmtId="0" fontId="44" fillId="0" borderId="45" xfId="0" applyFont="1" applyBorder="1" applyAlignment="1">
      <alignment horizontal="center" vertical="center"/>
    </xf>
    <xf numFmtId="43" fontId="44" fillId="0" borderId="45" xfId="1" applyFont="1" applyFill="1" applyBorder="1" applyAlignment="1">
      <alignment horizontal="center" vertical="center"/>
    </xf>
    <xf numFmtId="0" fontId="44" fillId="0" borderId="45" xfId="0" applyFont="1" applyBorder="1" applyAlignment="1">
      <alignment vertical="justify" wrapText="1"/>
    </xf>
    <xf numFmtId="0" fontId="44" fillId="0" borderId="45" xfId="0" applyFont="1" applyBorder="1" applyAlignment="1">
      <alignment wrapText="1"/>
    </xf>
    <xf numFmtId="0" fontId="43" fillId="0" borderId="62" xfId="0" applyFont="1" applyBorder="1" applyAlignment="1">
      <alignment horizontal="center" vertical="center"/>
    </xf>
    <xf numFmtId="0" fontId="43" fillId="0" borderId="66" xfId="0" applyFont="1" applyBorder="1" applyAlignment="1">
      <alignment horizontal="center" vertical="center"/>
    </xf>
    <xf numFmtId="0" fontId="44" fillId="0" borderId="44" xfId="0" applyFont="1" applyBorder="1" applyAlignment="1">
      <alignment horizontal="center" wrapText="1"/>
    </xf>
    <xf numFmtId="0" fontId="44" fillId="0" borderId="44" xfId="0" applyFont="1" applyBorder="1" applyAlignment="1">
      <alignment horizontal="center" vertical="center"/>
    </xf>
    <xf numFmtId="43" fontId="44" fillId="0" borderId="44" xfId="1" applyFont="1" applyFill="1" applyBorder="1" applyAlignment="1">
      <alignment horizontal="center" vertical="center"/>
    </xf>
    <xf numFmtId="0" fontId="43" fillId="0" borderId="45" xfId="0" applyFont="1" applyBorder="1" applyAlignment="1">
      <alignment wrapText="1"/>
    </xf>
    <xf numFmtId="0" fontId="43" fillId="0" borderId="45" xfId="0" applyFont="1" applyBorder="1" applyAlignment="1">
      <alignment horizontal="left" wrapText="1"/>
    </xf>
    <xf numFmtId="0" fontId="43" fillId="0" borderId="69" xfId="0" applyFont="1" applyBorder="1" applyAlignment="1">
      <alignment horizontal="center" vertical="center"/>
    </xf>
    <xf numFmtId="0" fontId="44" fillId="0" borderId="70" xfId="0" applyFont="1" applyBorder="1" applyAlignment="1">
      <alignment wrapText="1"/>
    </xf>
    <xf numFmtId="0" fontId="44" fillId="0" borderId="70" xfId="0" applyFont="1" applyBorder="1" applyAlignment="1">
      <alignment horizontal="center" vertical="center"/>
    </xf>
    <xf numFmtId="43" fontId="44" fillId="0" borderId="70" xfId="1" applyFont="1" applyFill="1" applyBorder="1" applyAlignment="1">
      <alignment horizontal="center" vertical="center"/>
    </xf>
    <xf numFmtId="0" fontId="44" fillId="0" borderId="45" xfId="0" applyFont="1" applyBorder="1" applyAlignment="1">
      <alignment horizontal="center" vertical="center" wrapText="1"/>
    </xf>
    <xf numFmtId="43" fontId="44" fillId="0" borderId="45" xfId="1" applyFont="1" applyFill="1" applyBorder="1" applyAlignment="1">
      <alignment horizontal="center" vertical="center" wrapText="1"/>
    </xf>
    <xf numFmtId="0" fontId="43" fillId="0" borderId="0" xfId="0" applyFont="1" applyAlignment="1">
      <alignment vertical="center" wrapText="1"/>
    </xf>
    <xf numFmtId="0" fontId="44" fillId="0" borderId="0" xfId="0" applyFont="1" applyAlignment="1">
      <alignment horizontal="center" vertical="center"/>
    </xf>
    <xf numFmtId="43" fontId="44" fillId="0" borderId="0" xfId="1" applyFont="1" applyFill="1" applyBorder="1" applyAlignment="1">
      <alignment horizontal="center" vertical="center"/>
    </xf>
    <xf numFmtId="0" fontId="43" fillId="0" borderId="3" xfId="0" applyFont="1" applyBorder="1" applyAlignment="1">
      <alignment horizontal="center" vertical="center" wrapText="1"/>
    </xf>
    <xf numFmtId="0" fontId="43" fillId="0" borderId="8" xfId="0" applyFont="1" applyBorder="1" applyAlignment="1">
      <alignment horizontal="center" wrapText="1"/>
    </xf>
    <xf numFmtId="0" fontId="43" fillId="0" borderId="8" xfId="0" applyFont="1" applyBorder="1" applyAlignment="1">
      <alignment horizontal="center" vertical="center" wrapText="1"/>
    </xf>
    <xf numFmtId="43" fontId="43" fillId="0" borderId="8" xfId="1" applyFont="1" applyFill="1" applyBorder="1" applyAlignment="1">
      <alignment horizontal="center" vertical="center" wrapText="1"/>
    </xf>
    <xf numFmtId="0" fontId="43" fillId="0" borderId="27" xfId="0" applyFont="1" applyBorder="1" applyAlignment="1">
      <alignment horizontal="center" vertical="center" wrapText="1"/>
    </xf>
    <xf numFmtId="0" fontId="43" fillId="0" borderId="79" xfId="0" applyFont="1" applyBorder="1" applyAlignment="1">
      <alignment horizontal="center" wrapText="1"/>
    </xf>
    <xf numFmtId="0" fontId="43" fillId="0" borderId="80" xfId="0" applyFont="1" applyBorder="1" applyAlignment="1">
      <alignment horizontal="center" vertical="center" wrapText="1"/>
    </xf>
    <xf numFmtId="43" fontId="43" fillId="0" borderId="80" xfId="1" applyFont="1" applyFill="1" applyBorder="1" applyAlignment="1">
      <alignment horizontal="center" vertical="center" wrapText="1"/>
    </xf>
    <xf numFmtId="0" fontId="43" fillId="0" borderId="83" xfId="0" applyFont="1" applyBorder="1" applyAlignment="1">
      <alignment horizontal="center" vertical="center"/>
    </xf>
    <xf numFmtId="0" fontId="43" fillId="0" borderId="2" xfId="0" applyFont="1" applyBorder="1" applyAlignment="1">
      <alignment wrapText="1"/>
    </xf>
    <xf numFmtId="0" fontId="44" fillId="0" borderId="2" xfId="0" applyFont="1" applyBorder="1" applyAlignment="1">
      <alignment wrapText="1"/>
    </xf>
    <xf numFmtId="0" fontId="44" fillId="0" borderId="2" xfId="0" applyFont="1" applyBorder="1" applyAlignment="1">
      <alignment vertical="top" wrapText="1"/>
    </xf>
    <xf numFmtId="0" fontId="43" fillId="0" borderId="86" xfId="0" applyFont="1" applyBorder="1" applyAlignment="1">
      <alignment horizontal="center" vertical="center"/>
    </xf>
    <xf numFmtId="0" fontId="44" fillId="0" borderId="87" xfId="0" applyFont="1" applyBorder="1" applyAlignment="1">
      <alignment wrapText="1"/>
    </xf>
    <xf numFmtId="0" fontId="44" fillId="0" borderId="88" xfId="0" applyFont="1" applyBorder="1" applyAlignment="1">
      <alignment horizontal="center" vertical="center"/>
    </xf>
    <xf numFmtId="43" fontId="44" fillId="0" borderId="88" xfId="1" applyFont="1" applyFill="1" applyBorder="1" applyAlignment="1">
      <alignment horizontal="center" vertical="center"/>
    </xf>
    <xf numFmtId="0" fontId="43" fillId="0" borderId="77" xfId="0" applyFont="1" applyBorder="1" applyAlignment="1">
      <alignment horizontal="center" vertical="center"/>
    </xf>
    <xf numFmtId="4" fontId="12" fillId="0" borderId="12" xfId="0" applyNumberFormat="1" applyFont="1" applyBorder="1"/>
    <xf numFmtId="165" fontId="18" fillId="0" borderId="0" xfId="1" applyNumberFormat="1" applyFont="1" applyFill="1" applyAlignment="1">
      <alignment horizontal="left" vertical="top"/>
    </xf>
    <xf numFmtId="165" fontId="25" fillId="0" borderId="6" xfId="1" applyNumberFormat="1" applyFont="1" applyFill="1" applyBorder="1" applyAlignment="1">
      <alignment horizontal="left" vertical="top"/>
    </xf>
    <xf numFmtId="165" fontId="25" fillId="0" borderId="7" xfId="1" applyNumberFormat="1" applyFont="1" applyFill="1" applyBorder="1" applyAlignment="1">
      <alignment horizontal="left" vertical="top"/>
    </xf>
    <xf numFmtId="165" fontId="25" fillId="0" borderId="1" xfId="1" applyNumberFormat="1" applyFont="1" applyFill="1" applyBorder="1" applyAlignment="1">
      <alignment horizontal="left" vertical="top"/>
    </xf>
    <xf numFmtId="165" fontId="25" fillId="0" borderId="14" xfId="1" applyNumberFormat="1" applyFont="1" applyFill="1" applyBorder="1" applyAlignment="1">
      <alignment horizontal="left" vertical="top"/>
    </xf>
    <xf numFmtId="43" fontId="25" fillId="3" borderId="47" xfId="1" applyFont="1" applyFill="1" applyBorder="1" applyAlignment="1">
      <alignment horizontal="center" vertical="top"/>
    </xf>
    <xf numFmtId="43" fontId="25" fillId="0" borderId="47" xfId="1" applyFont="1" applyFill="1" applyBorder="1" applyAlignment="1">
      <alignment horizontal="center" vertical="top"/>
    </xf>
    <xf numFmtId="0" fontId="25" fillId="0" borderId="47" xfId="0" applyFont="1" applyBorder="1" applyAlignment="1">
      <alignment horizontal="center" vertical="top" wrapText="1"/>
    </xf>
    <xf numFmtId="43" fontId="25" fillId="0" borderId="37" xfId="1" applyFont="1" applyFill="1" applyBorder="1" applyAlignment="1">
      <alignment horizontal="center" vertical="top"/>
    </xf>
    <xf numFmtId="43" fontId="25" fillId="0" borderId="12" xfId="1" applyFont="1" applyFill="1" applyBorder="1" applyAlignment="1">
      <alignment horizontal="center" vertical="top"/>
    </xf>
    <xf numFmtId="165" fontId="25" fillId="0" borderId="1" xfId="1" applyNumberFormat="1" applyFont="1" applyFill="1" applyBorder="1" applyAlignment="1">
      <alignment horizontal="center" vertical="top"/>
    </xf>
    <xf numFmtId="165" fontId="18" fillId="0" borderId="2" xfId="1" applyNumberFormat="1" applyFont="1" applyFill="1" applyBorder="1" applyAlignment="1">
      <alignment horizontal="left" vertical="top"/>
    </xf>
    <xf numFmtId="165" fontId="25" fillId="0" borderId="2" xfId="1" applyNumberFormat="1" applyFont="1" applyFill="1" applyBorder="1" applyAlignment="1">
      <alignment horizontal="left" vertical="top"/>
    </xf>
    <xf numFmtId="165" fontId="25" fillId="0" borderId="2" xfId="1" applyNumberFormat="1" applyFont="1" applyFill="1" applyBorder="1" applyAlignment="1">
      <alignment horizontal="left" vertical="top" wrapText="1"/>
    </xf>
    <xf numFmtId="165" fontId="18" fillId="0" borderId="12" xfId="1" applyNumberFormat="1" applyFont="1" applyFill="1" applyBorder="1" applyAlignment="1">
      <alignment horizontal="left" vertical="top"/>
    </xf>
    <xf numFmtId="165" fontId="18" fillId="0" borderId="1" xfId="1" applyNumberFormat="1" applyFont="1" applyFill="1" applyBorder="1" applyAlignment="1">
      <alignment horizontal="left" vertical="top"/>
    </xf>
    <xf numFmtId="165" fontId="18" fillId="0" borderId="5" xfId="0" applyNumberFormat="1" applyFont="1" applyBorder="1" applyAlignment="1">
      <alignment horizontal="center" vertical="top"/>
    </xf>
    <xf numFmtId="165" fontId="18" fillId="3" borderId="1" xfId="0" applyNumberFormat="1" applyFont="1" applyFill="1" applyBorder="1" applyAlignment="1">
      <alignment horizontal="center" vertical="top"/>
    </xf>
    <xf numFmtId="165" fontId="25" fillId="3" borderId="2" xfId="1" applyNumberFormat="1" applyFont="1" applyFill="1" applyBorder="1" applyAlignment="1">
      <alignment horizontal="center" vertical="top"/>
    </xf>
    <xf numFmtId="165" fontId="25" fillId="0" borderId="5" xfId="1" applyNumberFormat="1" applyFont="1" applyFill="1" applyBorder="1" applyAlignment="1">
      <alignment horizontal="left" vertical="top"/>
    </xf>
    <xf numFmtId="165" fontId="25" fillId="0" borderId="31" xfId="1" applyNumberFormat="1" applyFont="1" applyFill="1" applyBorder="1" applyAlignment="1">
      <alignment horizontal="left" vertical="top"/>
    </xf>
    <xf numFmtId="165" fontId="25" fillId="0" borderId="5" xfId="1" applyNumberFormat="1" applyFont="1" applyFill="1" applyBorder="1" applyAlignment="1">
      <alignment horizontal="center" vertical="top" wrapText="1"/>
    </xf>
    <xf numFmtId="165" fontId="25" fillId="0" borderId="31" xfId="1" applyNumberFormat="1" applyFont="1" applyFill="1" applyBorder="1" applyAlignment="1">
      <alignment horizontal="center" vertical="top" wrapText="1"/>
    </xf>
    <xf numFmtId="165" fontId="25" fillId="0" borderId="19" xfId="1" applyNumberFormat="1" applyFont="1" applyFill="1" applyBorder="1" applyAlignment="1">
      <alignment horizontal="center" vertical="center"/>
    </xf>
    <xf numFmtId="165" fontId="25" fillId="0" borderId="35" xfId="1" applyNumberFormat="1" applyFont="1" applyFill="1" applyBorder="1" applyAlignment="1">
      <alignment horizontal="center" vertical="center"/>
    </xf>
    <xf numFmtId="43" fontId="4" fillId="0" borderId="0" xfId="1" applyFont="1" applyFill="1" applyBorder="1" applyAlignment="1">
      <alignment horizontal="center" vertical="top" wrapText="1"/>
    </xf>
    <xf numFmtId="164" fontId="15" fillId="0" borderId="20" xfId="6" applyFont="1" applyFill="1" applyBorder="1" applyAlignment="1" applyProtection="1">
      <alignment horizontal="right"/>
      <protection locked="0"/>
    </xf>
    <xf numFmtId="164" fontId="8" fillId="0" borderId="20" xfId="0" applyNumberFormat="1" applyFont="1" applyBorder="1" applyAlignment="1">
      <alignment vertical="top"/>
    </xf>
    <xf numFmtId="43" fontId="47" fillId="0" borderId="0" xfId="1" applyFont="1" applyFill="1" applyBorder="1" applyAlignment="1">
      <alignment horizontal="left" vertical="center" wrapText="1"/>
    </xf>
    <xf numFmtId="43" fontId="48" fillId="0" borderId="58" xfId="1" applyFont="1" applyFill="1" applyBorder="1" applyAlignment="1">
      <alignment horizontal="center" vertical="center"/>
    </xf>
    <xf numFmtId="43" fontId="48" fillId="0" borderId="59" xfId="1" applyFont="1" applyFill="1" applyBorder="1" applyAlignment="1">
      <alignment horizontal="center" vertical="center"/>
    </xf>
    <xf numFmtId="43" fontId="48" fillId="0" borderId="43" xfId="1" applyFont="1" applyFill="1" applyBorder="1" applyAlignment="1">
      <alignment horizontal="center" vertical="center"/>
    </xf>
    <xf numFmtId="43" fontId="48" fillId="0" borderId="61" xfId="1" applyFont="1" applyFill="1" applyBorder="1" applyAlignment="1">
      <alignment vertical="center"/>
    </xf>
    <xf numFmtId="43" fontId="47" fillId="0" borderId="63" xfId="1" applyFont="1" applyFill="1" applyBorder="1" applyAlignment="1">
      <alignment horizontal="center" vertical="center"/>
    </xf>
    <xf numFmtId="43" fontId="47" fillId="0" borderId="64" xfId="1" applyFont="1" applyFill="1" applyBorder="1" applyAlignment="1">
      <alignment vertical="center"/>
    </xf>
    <xf numFmtId="43" fontId="48" fillId="0" borderId="67" xfId="1" applyFont="1" applyFill="1" applyBorder="1" applyAlignment="1">
      <alignment horizontal="center" vertical="center"/>
    </xf>
    <xf numFmtId="43" fontId="48" fillId="0" borderId="68" xfId="1" applyFont="1" applyFill="1" applyBorder="1" applyAlignment="1">
      <alignment horizontal="center" vertical="center"/>
    </xf>
    <xf numFmtId="43" fontId="47" fillId="0" borderId="61" xfId="1" applyFont="1" applyFill="1" applyBorder="1" applyAlignment="1">
      <alignment vertical="center"/>
    </xf>
    <xf numFmtId="43" fontId="48" fillId="0" borderId="71" xfId="1" applyFont="1" applyFill="1" applyBorder="1" applyAlignment="1">
      <alignment horizontal="center" vertical="center"/>
    </xf>
    <xf numFmtId="43" fontId="48" fillId="0" borderId="72" xfId="1" applyFont="1" applyFill="1" applyBorder="1" applyAlignment="1">
      <alignment vertical="center"/>
    </xf>
    <xf numFmtId="43" fontId="48" fillId="0" borderId="43" xfId="1" applyFont="1" applyFill="1" applyBorder="1" applyAlignment="1">
      <alignment horizontal="center" vertical="center" wrapText="1"/>
    </xf>
    <xf numFmtId="43" fontId="48" fillId="0" borderId="0" xfId="1" applyFont="1" applyFill="1" applyBorder="1" applyAlignment="1">
      <alignment horizontal="center" vertical="center"/>
    </xf>
    <xf numFmtId="43" fontId="47" fillId="0" borderId="8" xfId="1" applyFont="1" applyFill="1" applyBorder="1" applyAlignment="1">
      <alignment horizontal="center" vertical="center" wrapText="1"/>
    </xf>
    <xf numFmtId="43" fontId="47" fillId="0" borderId="21" xfId="1" applyFont="1" applyFill="1" applyBorder="1" applyAlignment="1">
      <alignment horizontal="center" vertical="center" wrapText="1"/>
    </xf>
    <xf numFmtId="43" fontId="47" fillId="0" borderId="81" xfId="1" applyFont="1" applyFill="1" applyBorder="1" applyAlignment="1">
      <alignment horizontal="center" vertical="center" wrapText="1"/>
    </xf>
    <xf numFmtId="43" fontId="47" fillId="0" borderId="82" xfId="1" applyFont="1" applyFill="1" applyBorder="1" applyAlignment="1">
      <alignment horizontal="center" vertical="center" wrapText="1"/>
    </xf>
    <xf numFmtId="43" fontId="47" fillId="0" borderId="84" xfId="1" applyFont="1" applyFill="1" applyBorder="1" applyAlignment="1">
      <alignment vertical="center"/>
    </xf>
    <xf numFmtId="43" fontId="48" fillId="0" borderId="85" xfId="1" applyFont="1" applyFill="1" applyBorder="1" applyAlignment="1">
      <alignment vertical="center"/>
    </xf>
    <xf numFmtId="43" fontId="48" fillId="0" borderId="84" xfId="1" applyFont="1" applyFill="1" applyBorder="1" applyAlignment="1">
      <alignment vertical="center"/>
    </xf>
    <xf numFmtId="43" fontId="48" fillId="0" borderId="89" xfId="1" applyFont="1" applyFill="1" applyBorder="1" applyAlignment="1">
      <alignment horizontal="center" vertical="center"/>
    </xf>
    <xf numFmtId="43" fontId="48" fillId="0" borderId="90" xfId="1" applyFont="1" applyFill="1" applyBorder="1" applyAlignment="1">
      <alignment vertical="center"/>
    </xf>
    <xf numFmtId="43" fontId="47" fillId="0" borderId="65" xfId="1" applyFont="1" applyFill="1" applyBorder="1" applyAlignment="1">
      <alignment horizontal="center" vertical="center"/>
    </xf>
    <xf numFmtId="43" fontId="47" fillId="0" borderId="78" xfId="1" applyFont="1" applyFill="1" applyBorder="1" applyAlignment="1">
      <alignment vertical="center"/>
    </xf>
    <xf numFmtId="165" fontId="8" fillId="0" borderId="0" xfId="1" applyNumberFormat="1" applyFont="1" applyFill="1" applyBorder="1" applyAlignment="1">
      <alignment horizontal="left" vertical="top"/>
    </xf>
    <xf numFmtId="43" fontId="31" fillId="0" borderId="19" xfId="1" applyFont="1" applyFill="1" applyBorder="1" applyAlignment="1">
      <alignment horizontal="left" vertical="top" wrapText="1"/>
    </xf>
    <xf numFmtId="3" fontId="18" fillId="0" borderId="5" xfId="4" applyNumberFormat="1" applyFont="1" applyBorder="1" applyAlignment="1">
      <alignment horizontal="center"/>
    </xf>
    <xf numFmtId="3" fontId="18" fillId="0" borderId="25" xfId="4" applyNumberFormat="1" applyFont="1" applyBorder="1" applyAlignment="1">
      <alignment horizontal="center"/>
    </xf>
    <xf numFmtId="0" fontId="18" fillId="3" borderId="25" xfId="12" applyFont="1" applyFill="1" applyBorder="1" applyAlignment="1">
      <alignment horizontal="center"/>
    </xf>
    <xf numFmtId="0" fontId="18" fillId="3" borderId="24" xfId="12" applyFont="1" applyFill="1" applyBorder="1" applyAlignment="1">
      <alignment horizontal="center"/>
    </xf>
    <xf numFmtId="0" fontId="18" fillId="0" borderId="2" xfId="0" applyFont="1" applyBorder="1" applyAlignment="1">
      <alignment horizontal="center" vertical="center" wrapText="1"/>
    </xf>
    <xf numFmtId="0" fontId="18" fillId="0" borderId="12" xfId="12" applyFont="1" applyBorder="1" applyAlignment="1">
      <alignment horizontal="center"/>
    </xf>
    <xf numFmtId="3" fontId="18" fillId="0" borderId="5" xfId="5" applyNumberFormat="1" applyFont="1" applyBorder="1" applyAlignment="1">
      <alignment horizontal="center"/>
    </xf>
    <xf numFmtId="3" fontId="18" fillId="0" borderId="23" xfId="5" applyNumberFormat="1" applyFont="1" applyBorder="1" applyAlignment="1">
      <alignment horizontal="center"/>
    </xf>
    <xf numFmtId="0" fontId="15" fillId="0" borderId="23" xfId="0" applyFont="1" applyBorder="1" applyAlignment="1">
      <alignment horizontal="center" vertical="top"/>
    </xf>
    <xf numFmtId="0" fontId="18" fillId="0" borderId="23" xfId="1" applyNumberFormat="1" applyFont="1" applyFill="1" applyBorder="1" applyAlignment="1">
      <alignment horizontal="center" vertical="center"/>
    </xf>
    <xf numFmtId="0" fontId="18" fillId="0" borderId="24" xfId="0" applyFont="1" applyBorder="1" applyAlignment="1">
      <alignment horizontal="center" vertical="top"/>
    </xf>
    <xf numFmtId="3" fontId="18" fillId="0" borderId="23" xfId="8" applyNumberFormat="1" applyFont="1" applyBorder="1" applyAlignment="1">
      <alignment horizontal="center" vertical="center"/>
    </xf>
    <xf numFmtId="165" fontId="18" fillId="0" borderId="23" xfId="1" applyNumberFormat="1" applyFont="1" applyFill="1" applyBorder="1" applyAlignment="1">
      <alignment horizontal="center" vertical="center"/>
    </xf>
    <xf numFmtId="0" fontId="18" fillId="3" borderId="23" xfId="0" applyFont="1" applyFill="1" applyBorder="1" applyAlignment="1">
      <alignment horizontal="center" vertical="top"/>
    </xf>
    <xf numFmtId="0" fontId="7" fillId="0" borderId="0" xfId="0" applyFont="1" applyAlignment="1">
      <alignment horizontal="center" vertical="top"/>
    </xf>
    <xf numFmtId="0" fontId="18" fillId="0" borderId="0" xfId="0" applyFont="1" applyAlignment="1">
      <alignment horizontal="center" vertical="top"/>
    </xf>
    <xf numFmtId="0" fontId="18" fillId="0" borderId="31" xfId="3" applyFont="1" applyBorder="1" applyAlignment="1">
      <alignment horizontal="center" wrapText="1"/>
    </xf>
    <xf numFmtId="0" fontId="18" fillId="0" borderId="40" xfId="3" applyFont="1" applyBorder="1" applyAlignment="1">
      <alignment horizontal="center" wrapText="1"/>
    </xf>
    <xf numFmtId="0" fontId="18" fillId="3" borderId="40" xfId="12" applyFont="1" applyFill="1" applyBorder="1" applyAlignment="1">
      <alignment horizontal="center"/>
    </xf>
    <xf numFmtId="0" fontId="18" fillId="0" borderId="37" xfId="12" applyFont="1" applyBorder="1" applyAlignment="1">
      <alignment horizontal="center"/>
    </xf>
    <xf numFmtId="166" fontId="18" fillId="0" borderId="31" xfId="5" applyNumberFormat="1" applyFont="1" applyBorder="1" applyAlignment="1">
      <alignment horizontal="center" wrapText="1"/>
    </xf>
    <xf numFmtId="0" fontId="18" fillId="0" borderId="31" xfId="8" applyFont="1" applyBorder="1" applyAlignment="1">
      <alignment horizontal="center" vertical="center"/>
    </xf>
    <xf numFmtId="0" fontId="18" fillId="0" borderId="31" xfId="0" applyFont="1" applyBorder="1" applyAlignment="1">
      <alignment horizontal="center" vertical="top" wrapText="1"/>
    </xf>
    <xf numFmtId="0" fontId="15" fillId="0" borderId="31" xfId="0" applyFont="1" applyBorder="1" applyAlignment="1">
      <alignment horizontal="center" vertical="top" wrapText="1"/>
    </xf>
    <xf numFmtId="0" fontId="18" fillId="0" borderId="40" xfId="0" applyFont="1" applyBorder="1" applyAlignment="1">
      <alignment horizontal="center" vertical="top" wrapText="1"/>
    </xf>
    <xf numFmtId="0" fontId="18" fillId="0" borderId="5" xfId="0" applyFont="1" applyBorder="1" applyAlignment="1">
      <alignment horizontal="center" vertical="top" wrapText="1"/>
    </xf>
    <xf numFmtId="0" fontId="18" fillId="0" borderId="5" xfId="8" applyFont="1" applyBorder="1" applyAlignment="1">
      <alignment horizontal="center" vertical="center"/>
    </xf>
    <xf numFmtId="0" fontId="18" fillId="0" borderId="5" xfId="8" applyFont="1" applyBorder="1" applyAlignment="1">
      <alignment horizontal="center"/>
    </xf>
    <xf numFmtId="0" fontId="18" fillId="3" borderId="5" xfId="0" applyFont="1" applyFill="1" applyBorder="1" applyAlignment="1">
      <alignment horizontal="center" vertical="top" wrapText="1"/>
    </xf>
    <xf numFmtId="0" fontId="18" fillId="0" borderId="5" xfId="0" applyFont="1" applyBorder="1" applyAlignment="1">
      <alignment horizontal="center" wrapText="1"/>
    </xf>
    <xf numFmtId="0" fontId="7" fillId="0" borderId="12" xfId="0" applyFont="1" applyBorder="1" applyAlignment="1">
      <alignment horizontal="center" vertical="top" wrapText="1"/>
    </xf>
    <xf numFmtId="0" fontId="18" fillId="0" borderId="12" xfId="8" applyFont="1" applyBorder="1" applyAlignment="1">
      <alignment horizontal="center" vertical="center"/>
    </xf>
    <xf numFmtId="164" fontId="15" fillId="0" borderId="31" xfId="6" applyFont="1" applyFill="1" applyBorder="1" applyAlignment="1" applyProtection="1">
      <protection locked="0"/>
    </xf>
    <xf numFmtId="43" fontId="16" fillId="0" borderId="6" xfId="1" applyFont="1" applyBorder="1" applyAlignment="1">
      <alignment vertical="top" wrapText="1"/>
    </xf>
    <xf numFmtId="0" fontId="30" fillId="0" borderId="0" xfId="0" applyFont="1"/>
    <xf numFmtId="165" fontId="30" fillId="0" borderId="23" xfId="0" applyNumberFormat="1" applyFont="1" applyBorder="1" applyAlignment="1">
      <alignment horizontal="justify" vertical="center" wrapText="1"/>
    </xf>
    <xf numFmtId="0" fontId="30" fillId="0" borderId="23" xfId="0" applyFont="1" applyBorder="1" applyAlignment="1">
      <alignment vertical="center" wrapText="1"/>
    </xf>
    <xf numFmtId="0" fontId="30" fillId="0" borderId="31" xfId="0" applyFont="1" applyBorder="1" applyAlignment="1">
      <alignment vertical="center" wrapText="1"/>
    </xf>
    <xf numFmtId="165" fontId="30" fillId="0" borderId="3" xfId="0" applyNumberFormat="1" applyFont="1" applyBorder="1" applyAlignment="1">
      <alignment horizontal="justify" wrapText="1"/>
    </xf>
    <xf numFmtId="165" fontId="30" fillId="0" borderId="4" xfId="0" applyNumberFormat="1" applyFont="1" applyBorder="1" applyAlignment="1">
      <alignment horizontal="justify" wrapText="1"/>
    </xf>
    <xf numFmtId="165" fontId="30" fillId="0" borderId="20" xfId="0" applyNumberFormat="1" applyFont="1" applyBorder="1" applyAlignment="1">
      <alignment horizontal="justify"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0" xfId="0" applyFont="1" applyBorder="1" applyAlignment="1">
      <alignment horizontal="center" vertical="center" wrapText="1"/>
    </xf>
    <xf numFmtId="0" fontId="13" fillId="0" borderId="4" xfId="0" applyFont="1" applyBorder="1" applyAlignment="1">
      <alignment horizontal="center" vertical="top" wrapText="1"/>
    </xf>
    <xf numFmtId="0" fontId="14" fillId="0" borderId="4" xfId="0" applyFont="1" applyBorder="1" applyAlignment="1">
      <alignment horizontal="center" vertical="top" wrapText="1"/>
    </xf>
    <xf numFmtId="165" fontId="30" fillId="0" borderId="23" xfId="0" applyNumberFormat="1" applyFont="1" applyBorder="1" applyAlignment="1">
      <alignment horizontal="justify" vertical="center" wrapText="1"/>
    </xf>
    <xf numFmtId="0" fontId="30" fillId="0" borderId="23" xfId="0" applyFont="1" applyBorder="1" applyAlignment="1">
      <alignment vertical="center" wrapText="1"/>
    </xf>
    <xf numFmtId="0" fontId="30" fillId="0" borderId="31" xfId="0" applyFont="1" applyBorder="1" applyAlignment="1">
      <alignment vertical="center" wrapText="1"/>
    </xf>
    <xf numFmtId="165" fontId="30" fillId="0" borderId="32" xfId="0" applyNumberFormat="1" applyFont="1" applyBorder="1" applyAlignment="1">
      <alignment horizontal="justify" vertical="center" wrapText="1"/>
    </xf>
    <xf numFmtId="0" fontId="30" fillId="0" borderId="32" xfId="0" applyFont="1" applyBorder="1" applyAlignment="1">
      <alignment vertical="center"/>
    </xf>
    <xf numFmtId="0" fontId="30" fillId="0" borderId="33" xfId="0" applyFont="1" applyBorder="1" applyAlignment="1">
      <alignment vertical="center"/>
    </xf>
    <xf numFmtId="165" fontId="30" fillId="0" borderId="3" xfId="0" applyNumberFormat="1" applyFont="1" applyBorder="1" applyAlignment="1">
      <alignment horizontal="center" wrapText="1"/>
    </xf>
    <xf numFmtId="165" fontId="30" fillId="0" borderId="4" xfId="0" applyNumberFormat="1" applyFont="1" applyBorder="1" applyAlignment="1">
      <alignment horizontal="center" wrapText="1"/>
    </xf>
    <xf numFmtId="165" fontId="30" fillId="0" borderId="20" xfId="0" applyNumberFormat="1" applyFont="1" applyBorder="1" applyAlignment="1">
      <alignment horizontal="center" wrapText="1"/>
    </xf>
    <xf numFmtId="165" fontId="30" fillId="0" borderId="3" xfId="0" applyNumberFormat="1" applyFont="1" applyBorder="1" applyAlignment="1">
      <alignment horizontal="left" wrapText="1"/>
    </xf>
    <xf numFmtId="165" fontId="30" fillId="0" borderId="4" xfId="0" applyNumberFormat="1" applyFont="1" applyBorder="1" applyAlignment="1">
      <alignment horizontal="left" wrapText="1"/>
    </xf>
    <xf numFmtId="165" fontId="30" fillId="0" borderId="20" xfId="0" applyNumberFormat="1" applyFont="1" applyBorder="1" applyAlignment="1">
      <alignment horizontal="left" wrapText="1"/>
    </xf>
    <xf numFmtId="165" fontId="30" fillId="0" borderId="34" xfId="0" applyNumberFormat="1" applyFont="1" applyBorder="1" applyAlignment="1">
      <alignment horizontal="justify" vertical="center" wrapText="1"/>
    </xf>
    <xf numFmtId="0" fontId="30" fillId="0" borderId="34" xfId="0" applyFont="1" applyBorder="1" applyAlignment="1">
      <alignment vertical="center" wrapText="1"/>
    </xf>
    <xf numFmtId="0" fontId="30" fillId="0" borderId="35" xfId="0" applyFont="1" applyBorder="1" applyAlignment="1">
      <alignment vertical="center" wrapText="1"/>
    </xf>
    <xf numFmtId="1" fontId="31" fillId="0" borderId="25" xfId="0" applyNumberFormat="1" applyFont="1" applyBorder="1" applyAlignment="1">
      <alignment horizontal="center" vertical="center"/>
    </xf>
    <xf numFmtId="1" fontId="31" fillId="0" borderId="36" xfId="0" applyNumberFormat="1" applyFont="1" applyBorder="1" applyAlignment="1">
      <alignment horizontal="center" vertical="center"/>
    </xf>
    <xf numFmtId="165" fontId="30" fillId="0" borderId="23" xfId="0" applyNumberFormat="1" applyFont="1" applyBorder="1" applyAlignment="1">
      <alignment horizontal="left" vertical="center" wrapText="1"/>
    </xf>
    <xf numFmtId="0" fontId="30" fillId="0" borderId="23" xfId="0" applyFont="1" applyBorder="1" applyAlignment="1">
      <alignment horizontal="left" vertical="center" wrapText="1"/>
    </xf>
    <xf numFmtId="0" fontId="30" fillId="0" borderId="31" xfId="0" applyFont="1" applyBorder="1" applyAlignment="1">
      <alignment horizontal="left" vertical="center" wrapText="1"/>
    </xf>
    <xf numFmtId="165" fontId="30" fillId="0" borderId="5" xfId="1" applyNumberFormat="1" applyFont="1" applyFill="1" applyBorder="1" applyAlignment="1">
      <alignment horizontal="left" vertical="top" wrapText="1"/>
    </xf>
    <xf numFmtId="0" fontId="30" fillId="0" borderId="5" xfId="0" applyFont="1" applyBorder="1" applyAlignment="1">
      <alignment horizontal="left" vertical="top" wrapText="1"/>
    </xf>
    <xf numFmtId="0" fontId="31" fillId="0" borderId="17" xfId="0" applyFont="1" applyBorder="1" applyAlignment="1">
      <alignment vertical="top" wrapText="1"/>
    </xf>
    <xf numFmtId="0" fontId="30" fillId="0" borderId="17" xfId="0" applyFont="1" applyBorder="1" applyAlignment="1">
      <alignment vertical="top"/>
    </xf>
    <xf numFmtId="0" fontId="18" fillId="0" borderId="3" xfId="0" applyFont="1" applyBorder="1" applyAlignment="1">
      <alignment vertical="top" wrapText="1"/>
    </xf>
    <xf numFmtId="0" fontId="18" fillId="0" borderId="4" xfId="0" applyFont="1" applyBorder="1" applyAlignment="1">
      <alignment vertical="top" wrapText="1"/>
    </xf>
    <xf numFmtId="0" fontId="18" fillId="0" borderId="20" xfId="0" applyFont="1" applyBorder="1" applyAlignment="1">
      <alignment vertical="top" wrapText="1"/>
    </xf>
    <xf numFmtId="0" fontId="7" fillId="0" borderId="3" xfId="0" applyFont="1" applyBorder="1" applyAlignment="1">
      <alignment horizontal="justify" vertical="top" wrapText="1"/>
    </xf>
    <xf numFmtId="0" fontId="0" fillId="0" borderId="4" xfId="0" applyBorder="1" applyAlignment="1">
      <alignment vertical="top"/>
    </xf>
    <xf numFmtId="0" fontId="0" fillId="0" borderId="20" xfId="0" applyBorder="1" applyAlignment="1">
      <alignment vertical="top"/>
    </xf>
    <xf numFmtId="0" fontId="7" fillId="0" borderId="3" xfId="0" applyFont="1" applyBorder="1" applyAlignment="1">
      <alignment horizontal="justify" vertical="top"/>
    </xf>
    <xf numFmtId="0" fontId="0" fillId="0" borderId="4" xfId="0" applyBorder="1" applyAlignment="1">
      <alignment horizontal="justify" vertical="top"/>
    </xf>
    <xf numFmtId="0" fontId="0" fillId="0" borderId="20" xfId="0" applyBorder="1" applyAlignment="1">
      <alignment horizontal="justify" vertical="top"/>
    </xf>
    <xf numFmtId="0" fontId="16" fillId="0" borderId="2" xfId="0" applyFont="1" applyBorder="1" applyAlignment="1">
      <alignment horizontal="justify" vertical="top"/>
    </xf>
    <xf numFmtId="0" fontId="18" fillId="0" borderId="2" xfId="0" applyFont="1" applyBorder="1" applyAlignment="1">
      <alignment vertical="top"/>
    </xf>
    <xf numFmtId="0" fontId="16" fillId="0" borderId="29" xfId="0" applyFont="1" applyBorder="1" applyAlignment="1">
      <alignment horizontal="justify" vertical="top"/>
    </xf>
    <xf numFmtId="0" fontId="18" fillId="0" borderId="17" xfId="0" applyFont="1" applyBorder="1" applyAlignment="1">
      <alignment horizontal="justify" vertical="top"/>
    </xf>
    <xf numFmtId="0" fontId="18" fillId="0" borderId="30" xfId="0" applyFont="1" applyBorder="1" applyAlignment="1">
      <alignment horizontal="justify" vertical="top"/>
    </xf>
    <xf numFmtId="165" fontId="16" fillId="0" borderId="2" xfId="0" applyNumberFormat="1" applyFont="1" applyBorder="1" applyAlignment="1">
      <alignment horizontal="justify" vertical="top"/>
    </xf>
    <xf numFmtId="165" fontId="16" fillId="0" borderId="29" xfId="0" applyNumberFormat="1" applyFont="1" applyBorder="1" applyAlignment="1">
      <alignment horizontal="justify" vertical="top"/>
    </xf>
    <xf numFmtId="164" fontId="16" fillId="0" borderId="2" xfId="0" applyNumberFormat="1" applyFont="1" applyBorder="1" applyAlignment="1">
      <alignment horizontal="justify" vertical="top"/>
    </xf>
    <xf numFmtId="0" fontId="18" fillId="0" borderId="2" xfId="0" applyFont="1" applyBorder="1" applyAlignment="1">
      <alignment horizontal="justify" vertical="top"/>
    </xf>
    <xf numFmtId="0" fontId="25" fillId="0" borderId="3" xfId="0" applyFont="1" applyBorder="1" applyAlignment="1">
      <alignment vertical="top" wrapText="1"/>
    </xf>
    <xf numFmtId="0" fontId="25" fillId="0" borderId="4" xfId="0" applyFont="1" applyBorder="1" applyAlignment="1">
      <alignment vertical="top" wrapText="1"/>
    </xf>
    <xf numFmtId="0" fontId="25" fillId="0" borderId="20" xfId="0" applyFont="1" applyBorder="1" applyAlignment="1">
      <alignment vertical="top" wrapText="1"/>
    </xf>
    <xf numFmtId="165" fontId="16" fillId="0" borderId="0" xfId="0" applyNumberFormat="1" applyFont="1" applyAlignment="1">
      <alignment horizontal="justify" vertical="top"/>
    </xf>
    <xf numFmtId="0" fontId="18" fillId="0" borderId="0" xfId="0" applyFont="1" applyAlignment="1">
      <alignment vertical="top"/>
    </xf>
    <xf numFmtId="0" fontId="16" fillId="0" borderId="3" xfId="0" applyFont="1" applyBorder="1" applyAlignment="1">
      <alignment horizontal="justify" vertical="top"/>
    </xf>
    <xf numFmtId="0" fontId="18" fillId="0" borderId="4" xfId="0" applyFont="1" applyBorder="1" applyAlignment="1">
      <alignment horizontal="justify" vertical="top"/>
    </xf>
    <xf numFmtId="0" fontId="18" fillId="0" borderId="20" xfId="0" applyFont="1" applyBorder="1" applyAlignment="1">
      <alignment horizontal="justify" vertical="top"/>
    </xf>
    <xf numFmtId="165" fontId="16" fillId="0" borderId="4" xfId="0" applyNumberFormat="1" applyFont="1" applyBorder="1" applyAlignment="1">
      <alignment horizontal="justify" vertical="top"/>
    </xf>
    <xf numFmtId="165" fontId="16" fillId="0" borderId="3" xfId="0" applyNumberFormat="1" applyFont="1" applyBorder="1" applyAlignment="1">
      <alignment horizontal="justify" vertical="top"/>
    </xf>
    <xf numFmtId="0" fontId="18" fillId="0" borderId="4" xfId="0" applyFont="1" applyBorder="1" applyAlignment="1">
      <alignment vertical="top"/>
    </xf>
    <xf numFmtId="0" fontId="18" fillId="0" borderId="20" xfId="0" applyFont="1" applyBorder="1" applyAlignment="1">
      <alignment vertical="top"/>
    </xf>
    <xf numFmtId="165" fontId="16" fillId="0" borderId="17" xfId="0" applyNumberFormat="1" applyFont="1" applyBorder="1" applyAlignment="1">
      <alignment horizontal="justify" vertical="top"/>
    </xf>
    <xf numFmtId="0" fontId="18" fillId="0" borderId="17" xfId="0" applyFont="1" applyBorder="1" applyAlignment="1">
      <alignment vertical="top"/>
    </xf>
    <xf numFmtId="0" fontId="16" fillId="0" borderId="0" xfId="0" applyFont="1" applyAlignment="1">
      <alignment horizontal="justify" vertical="top"/>
    </xf>
    <xf numFmtId="0" fontId="25" fillId="0" borderId="0" xfId="0" applyFont="1" applyAlignment="1">
      <alignment vertical="top"/>
    </xf>
    <xf numFmtId="0" fontId="25" fillId="0" borderId="17" xfId="0" applyFont="1" applyBorder="1" applyAlignment="1">
      <alignment horizontal="justify" vertical="top"/>
    </xf>
    <xf numFmtId="0" fontId="25" fillId="0" borderId="30" xfId="0" applyFont="1" applyBorder="1" applyAlignment="1">
      <alignment horizontal="justify" vertical="top"/>
    </xf>
    <xf numFmtId="0" fontId="16" fillId="0" borderId="17" xfId="0" applyFont="1" applyBorder="1" applyAlignment="1">
      <alignment horizontal="justify" vertical="top"/>
    </xf>
    <xf numFmtId="0" fontId="25" fillId="0" borderId="17" xfId="0" applyFont="1" applyBorder="1" applyAlignment="1">
      <alignment vertical="top"/>
    </xf>
    <xf numFmtId="165" fontId="7" fillId="0" borderId="4" xfId="0" applyNumberFormat="1" applyFont="1" applyBorder="1" applyAlignment="1">
      <alignment horizontal="justify" vertical="top"/>
    </xf>
    <xf numFmtId="165" fontId="7" fillId="0" borderId="3" xfId="0" applyNumberFormat="1" applyFont="1" applyBorder="1" applyAlignment="1">
      <alignment horizontal="justify" vertical="top"/>
    </xf>
    <xf numFmtId="165" fontId="7" fillId="0" borderId="4" xfId="0" applyNumberFormat="1" applyFont="1" applyBorder="1" applyAlignment="1">
      <alignment horizontal="left" vertical="top"/>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18" fillId="0" borderId="20" xfId="0" applyFont="1" applyBorder="1" applyAlignment="1">
      <alignment horizontal="center" vertical="top"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20" xfId="0" applyFont="1" applyBorder="1" applyAlignment="1">
      <alignment horizontal="center" vertical="top"/>
    </xf>
    <xf numFmtId="0" fontId="16" fillId="0" borderId="17" xfId="16" applyFont="1" applyBorder="1" applyAlignment="1">
      <alignment horizontal="left" vertical="top" wrapText="1"/>
    </xf>
    <xf numFmtId="0" fontId="16" fillId="0" borderId="3" xfId="0" applyFont="1" applyBorder="1" applyAlignment="1">
      <alignment horizontal="justify" vertical="top" wrapText="1"/>
    </xf>
    <xf numFmtId="0" fontId="25" fillId="0" borderId="4" xfId="0" applyFont="1" applyBorder="1" applyAlignment="1">
      <alignment horizontal="justify" vertical="top"/>
    </xf>
    <xf numFmtId="0" fontId="25" fillId="0" borderId="20" xfId="0" applyFont="1" applyBorder="1" applyAlignment="1">
      <alignment horizontal="justify" vertical="top"/>
    </xf>
    <xf numFmtId="0" fontId="45" fillId="0" borderId="0" xfId="0" applyFont="1" applyAlignment="1">
      <alignment horizontal="center" vertical="center" wrapText="1"/>
    </xf>
    <xf numFmtId="0" fontId="43" fillId="0" borderId="50" xfId="0" applyFont="1" applyBorder="1" applyAlignment="1">
      <alignment horizontal="center" vertical="center" wrapText="1"/>
    </xf>
    <xf numFmtId="0" fontId="43" fillId="0" borderId="54" xfId="0" applyFont="1" applyBorder="1" applyAlignment="1">
      <alignment horizontal="center" vertical="center" wrapText="1"/>
    </xf>
    <xf numFmtId="0" fontId="43" fillId="0" borderId="51" xfId="0" applyFont="1" applyBorder="1" applyAlignment="1">
      <alignment horizontal="center" vertical="top" wrapText="1"/>
    </xf>
    <xf numFmtId="0" fontId="43" fillId="0" borderId="26" xfId="0" applyFont="1" applyBorder="1" applyAlignment="1">
      <alignment horizontal="center" vertical="top" wrapText="1"/>
    </xf>
    <xf numFmtId="0" fontId="43" fillId="0" borderId="52" xfId="0" applyFont="1" applyBorder="1" applyAlignment="1">
      <alignment horizontal="center" vertical="center"/>
    </xf>
    <xf numFmtId="0" fontId="43" fillId="0" borderId="8" xfId="0" applyFont="1" applyBorder="1" applyAlignment="1">
      <alignment horizontal="center" vertical="center"/>
    </xf>
    <xf numFmtId="43" fontId="43" fillId="0" borderId="52" xfId="1" applyFont="1" applyFill="1" applyBorder="1" applyAlignment="1">
      <alignment horizontal="center" vertical="center"/>
    </xf>
    <xf numFmtId="43" fontId="43" fillId="0" borderId="8" xfId="1" applyFont="1" applyFill="1" applyBorder="1" applyAlignment="1">
      <alignment horizontal="center" vertical="center"/>
    </xf>
    <xf numFmtId="43" fontId="47" fillId="0" borderId="52" xfId="1" applyFont="1" applyFill="1" applyBorder="1" applyAlignment="1">
      <alignment horizontal="center" vertical="center"/>
    </xf>
    <xf numFmtId="43" fontId="47" fillId="0" borderId="8" xfId="1" applyFont="1" applyFill="1" applyBorder="1" applyAlignment="1">
      <alignment horizontal="center" vertical="center"/>
    </xf>
    <xf numFmtId="43" fontId="47" fillId="0" borderId="53" xfId="1" applyFont="1" applyFill="1" applyBorder="1" applyAlignment="1">
      <alignment horizontal="center" vertical="center" wrapText="1"/>
    </xf>
    <xf numFmtId="43" fontId="47" fillId="0" borderId="55" xfId="1" applyFont="1" applyFill="1" applyBorder="1" applyAlignment="1">
      <alignment horizontal="center" vertical="center" wrapText="1"/>
    </xf>
    <xf numFmtId="0" fontId="43" fillId="0" borderId="63" xfId="0" applyFont="1" applyBorder="1" applyAlignment="1">
      <alignment horizontal="center" vertical="center"/>
    </xf>
    <xf numFmtId="0" fontId="43" fillId="0" borderId="0" xfId="0" applyFont="1" applyAlignment="1">
      <alignment vertical="center" wrapText="1"/>
    </xf>
    <xf numFmtId="0" fontId="43" fillId="0" borderId="65" xfId="0" applyFont="1" applyBorder="1" applyAlignment="1">
      <alignment horizontal="center" vertical="center"/>
    </xf>
    <xf numFmtId="0" fontId="43" fillId="0" borderId="65" xfId="0" applyFont="1" applyBorder="1" applyAlignment="1">
      <alignment vertical="center" wrapText="1"/>
    </xf>
  </cellXfs>
  <cellStyles count="25">
    <cellStyle name="Comma" xfId="1" builtinId="3"/>
    <cellStyle name="Comma 2 18 2" xfId="13" xr:uid="{9022D84C-AE78-43A9-A0C5-10A17EB24829}"/>
    <cellStyle name="Comma 2 2" xfId="6" xr:uid="{243D5F62-7F53-474A-80D0-85BAD80F511B}"/>
    <cellStyle name="Comma 26 2" xfId="7" xr:uid="{B173AA18-0E75-4DDE-A18C-D78ABF008D96}"/>
    <cellStyle name="Comma_Contract 4 BoQ REV 0  2 2" xfId="9" xr:uid="{49D39ECE-205F-46E5-BA77-07121EED2406}"/>
    <cellStyle name="Normal" xfId="0" builtinId="0"/>
    <cellStyle name="Normal 10 2" xfId="14" xr:uid="{618A47FB-5167-4498-B312-EC1E11375593}"/>
    <cellStyle name="Normal 15" xfId="11" xr:uid="{CB6DFA77-007F-450A-AFC6-F6A099754785}"/>
    <cellStyle name="Normal 2 10" xfId="10" xr:uid="{C5611048-8047-4CB1-A374-6F9ED9D6584C}"/>
    <cellStyle name="Normal 2 2 2 2 17" xfId="4" xr:uid="{AA596674-DA11-480C-A720-1621B0CB3AF0}"/>
    <cellStyle name="Normal 2 3 3" xfId="8" xr:uid="{BF74C40C-204F-44A4-9E93-A73FC03BF4EE}"/>
    <cellStyle name="Normal 32" xfId="17" xr:uid="{8F380FAE-33C1-4930-BF51-3784F0F5EA82}"/>
    <cellStyle name="Normal 32 4 2" xfId="12" xr:uid="{7A5F29C2-F07C-4298-8BAC-BF6F26AF8E1E}"/>
    <cellStyle name="Normal 42" xfId="18" xr:uid="{33119009-62A2-4034-87BF-1AF31304FCE7}"/>
    <cellStyle name="Normal 44" xfId="19" xr:uid="{05B02439-371E-4C27-AE12-012B54116AE9}"/>
    <cellStyle name="Normal 46" xfId="21" xr:uid="{0C1A4D35-381E-463A-A27E-E001FEFCDE49}"/>
    <cellStyle name="Normal 47" xfId="20" xr:uid="{863863BD-E1AF-4E0A-B93F-A435F7034BD7}"/>
    <cellStyle name="Normal 59" xfId="22" xr:uid="{4CDA9A55-68A1-412E-B833-E2FF2323A98F}"/>
    <cellStyle name="Normal 65" xfId="23" xr:uid="{69609FB7-B33E-437A-96C0-97D5C43C8E43}"/>
    <cellStyle name="Normal 66" xfId="24" xr:uid="{1B77FD31-4AD0-40F1-8B3A-F105D31F6C33}"/>
    <cellStyle name="Normal_NTRoad-Rateanalysis_R5" xfId="2" xr:uid="{00000000-0005-0000-0000-000003000000}"/>
    <cellStyle name="Normal_NTRoad-Rateanalysis_R5_1" xfId="16" xr:uid="{4AD88B0A-7921-41B5-A073-96B21FF724D6}"/>
    <cellStyle name="Normal_SWITCH ROOM BILL(R)" xfId="5" xr:uid="{155F1E65-23D8-4E79-B097-C7B0C774CF81}"/>
    <cellStyle name="Normal_TBILL6" xfId="3" xr:uid="{AA6223FB-651E-48E9-9C8A-4231F0A98ED0}"/>
    <cellStyle name="Percent" xfId="1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1</xdr:col>
      <xdr:colOff>2895600</xdr:colOff>
      <xdr:row>86</xdr:row>
      <xdr:rowOff>0</xdr:rowOff>
    </xdr:from>
    <xdr:ext cx="82826" cy="342473"/>
    <xdr:sp macro="" textlink="">
      <xdr:nvSpPr>
        <xdr:cNvPr id="2" name="Text Box 29">
          <a:extLst>
            <a:ext uri="{FF2B5EF4-FFF2-40B4-BE49-F238E27FC236}">
              <a16:creationId xmlns:a16="http://schemas.microsoft.com/office/drawing/2014/main" id="{CADD713C-B4B6-4378-A2C7-7FEB1850FA59}"/>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3926"/>
    <xdr:sp macro="" textlink="">
      <xdr:nvSpPr>
        <xdr:cNvPr id="3" name="Text Box 29">
          <a:extLst>
            <a:ext uri="{FF2B5EF4-FFF2-40B4-BE49-F238E27FC236}">
              <a16:creationId xmlns:a16="http://schemas.microsoft.com/office/drawing/2014/main" id="{CC7700D2-9376-4CD0-BD11-449FD9AE7FB6}"/>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 name="Text Box 29">
          <a:extLst>
            <a:ext uri="{FF2B5EF4-FFF2-40B4-BE49-F238E27FC236}">
              <a16:creationId xmlns:a16="http://schemas.microsoft.com/office/drawing/2014/main" id="{8F63CAE8-37E4-444C-AD2E-20360D47398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 name="Text Box 29">
          <a:extLst>
            <a:ext uri="{FF2B5EF4-FFF2-40B4-BE49-F238E27FC236}">
              <a16:creationId xmlns:a16="http://schemas.microsoft.com/office/drawing/2014/main" id="{9C8FBB60-7AF9-49FF-9EE4-5C67E9C8FA1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6" name="Text Box 29">
          <a:extLst>
            <a:ext uri="{FF2B5EF4-FFF2-40B4-BE49-F238E27FC236}">
              <a16:creationId xmlns:a16="http://schemas.microsoft.com/office/drawing/2014/main" id="{7674BE12-868B-4D33-876D-A4D27B89AE8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7" name="Text Box 10">
          <a:extLst>
            <a:ext uri="{FF2B5EF4-FFF2-40B4-BE49-F238E27FC236}">
              <a16:creationId xmlns:a16="http://schemas.microsoft.com/office/drawing/2014/main" id="{C81444E4-9B54-4DF7-86DC-ABA1EFBDFDA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8" name="Text Box 10">
          <a:extLst>
            <a:ext uri="{FF2B5EF4-FFF2-40B4-BE49-F238E27FC236}">
              <a16:creationId xmlns:a16="http://schemas.microsoft.com/office/drawing/2014/main" id="{62AD0C8C-FD31-4345-9E82-23944CF6075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9" name="Text Box 29">
          <a:extLst>
            <a:ext uri="{FF2B5EF4-FFF2-40B4-BE49-F238E27FC236}">
              <a16:creationId xmlns:a16="http://schemas.microsoft.com/office/drawing/2014/main" id="{1A17096D-4AC4-43B6-9807-67B833791F5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10" name="Text Box 29">
          <a:extLst>
            <a:ext uri="{FF2B5EF4-FFF2-40B4-BE49-F238E27FC236}">
              <a16:creationId xmlns:a16="http://schemas.microsoft.com/office/drawing/2014/main" id="{DC5AC1EC-E495-4DB1-B5AB-66EB9F58C5E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11" name="Text Box 29">
          <a:extLst>
            <a:ext uri="{FF2B5EF4-FFF2-40B4-BE49-F238E27FC236}">
              <a16:creationId xmlns:a16="http://schemas.microsoft.com/office/drawing/2014/main" id="{23B0958A-20DC-430C-B0FF-8B911E9C97E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12" name="Text Box 10">
          <a:extLst>
            <a:ext uri="{FF2B5EF4-FFF2-40B4-BE49-F238E27FC236}">
              <a16:creationId xmlns:a16="http://schemas.microsoft.com/office/drawing/2014/main" id="{76517E08-617D-46BE-B56C-54110D7F872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13" name="Text Box 10">
          <a:extLst>
            <a:ext uri="{FF2B5EF4-FFF2-40B4-BE49-F238E27FC236}">
              <a16:creationId xmlns:a16="http://schemas.microsoft.com/office/drawing/2014/main" id="{C615ACA5-1574-4360-A2C6-D80137E795C5}"/>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14" name="Text Box 29">
          <a:extLst>
            <a:ext uri="{FF2B5EF4-FFF2-40B4-BE49-F238E27FC236}">
              <a16:creationId xmlns:a16="http://schemas.microsoft.com/office/drawing/2014/main" id="{51A82688-52B5-4556-8043-32254F8AF81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15" name="Text Box 29">
          <a:extLst>
            <a:ext uri="{FF2B5EF4-FFF2-40B4-BE49-F238E27FC236}">
              <a16:creationId xmlns:a16="http://schemas.microsoft.com/office/drawing/2014/main" id="{54FF38D2-6A74-43CE-8866-A37E0D0D971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16" name="Text Box 29">
          <a:extLst>
            <a:ext uri="{FF2B5EF4-FFF2-40B4-BE49-F238E27FC236}">
              <a16:creationId xmlns:a16="http://schemas.microsoft.com/office/drawing/2014/main" id="{561B5550-4F98-4D5F-8079-22BF1467B67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17" name="Text Box 10">
          <a:extLst>
            <a:ext uri="{FF2B5EF4-FFF2-40B4-BE49-F238E27FC236}">
              <a16:creationId xmlns:a16="http://schemas.microsoft.com/office/drawing/2014/main" id="{B5DC4675-4C0D-42F4-AAA4-5FC946FD1AB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18" name="Text Box 10">
          <a:extLst>
            <a:ext uri="{FF2B5EF4-FFF2-40B4-BE49-F238E27FC236}">
              <a16:creationId xmlns:a16="http://schemas.microsoft.com/office/drawing/2014/main" id="{13989469-B9B2-4725-972E-EE65B200654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19" name="Text Box 29">
          <a:extLst>
            <a:ext uri="{FF2B5EF4-FFF2-40B4-BE49-F238E27FC236}">
              <a16:creationId xmlns:a16="http://schemas.microsoft.com/office/drawing/2014/main" id="{ED6A94D9-982A-4265-890D-37DA5D74A2E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20" name="Text Box 29">
          <a:extLst>
            <a:ext uri="{FF2B5EF4-FFF2-40B4-BE49-F238E27FC236}">
              <a16:creationId xmlns:a16="http://schemas.microsoft.com/office/drawing/2014/main" id="{A4FEFCCA-E42E-400A-B33B-D9D5DFBCE9C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21" name="Text Box 29">
          <a:extLst>
            <a:ext uri="{FF2B5EF4-FFF2-40B4-BE49-F238E27FC236}">
              <a16:creationId xmlns:a16="http://schemas.microsoft.com/office/drawing/2014/main" id="{E53F33B1-6A46-4A9F-A1B0-8A82850FB39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4523"/>
    <xdr:sp macro="" textlink="">
      <xdr:nvSpPr>
        <xdr:cNvPr id="22" name="Text Box 10">
          <a:extLst>
            <a:ext uri="{FF2B5EF4-FFF2-40B4-BE49-F238E27FC236}">
              <a16:creationId xmlns:a16="http://schemas.microsoft.com/office/drawing/2014/main" id="{CD0AD51C-AA1C-4448-9DE7-66BECAEAC0F8}"/>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77258"/>
    <xdr:sp macro="" textlink="">
      <xdr:nvSpPr>
        <xdr:cNvPr id="23" name="Text Box 29">
          <a:extLst>
            <a:ext uri="{FF2B5EF4-FFF2-40B4-BE49-F238E27FC236}">
              <a16:creationId xmlns:a16="http://schemas.microsoft.com/office/drawing/2014/main" id="{26964FD2-4258-4958-B722-F15A41943892}"/>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0894"/>
    <xdr:sp macro="" textlink="">
      <xdr:nvSpPr>
        <xdr:cNvPr id="24" name="Text Box 10">
          <a:extLst>
            <a:ext uri="{FF2B5EF4-FFF2-40B4-BE49-F238E27FC236}">
              <a16:creationId xmlns:a16="http://schemas.microsoft.com/office/drawing/2014/main" id="{EFBB4BC6-9A9D-4188-A843-63431ED33559}"/>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0894"/>
    <xdr:sp macro="" textlink="">
      <xdr:nvSpPr>
        <xdr:cNvPr id="25" name="Text Box 10">
          <a:extLst>
            <a:ext uri="{FF2B5EF4-FFF2-40B4-BE49-F238E27FC236}">
              <a16:creationId xmlns:a16="http://schemas.microsoft.com/office/drawing/2014/main" id="{0C4D130F-848B-4C2C-AEE3-36A8735C81CF}"/>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77256"/>
    <xdr:sp macro="" textlink="">
      <xdr:nvSpPr>
        <xdr:cNvPr id="26" name="Text Box 29">
          <a:extLst>
            <a:ext uri="{FF2B5EF4-FFF2-40B4-BE49-F238E27FC236}">
              <a16:creationId xmlns:a16="http://schemas.microsoft.com/office/drawing/2014/main" id="{AD8A7334-8D2A-4059-82FF-95610D443376}"/>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4524"/>
    <xdr:sp macro="" textlink="">
      <xdr:nvSpPr>
        <xdr:cNvPr id="27" name="Text Box 10">
          <a:extLst>
            <a:ext uri="{FF2B5EF4-FFF2-40B4-BE49-F238E27FC236}">
              <a16:creationId xmlns:a16="http://schemas.microsoft.com/office/drawing/2014/main" id="{5BE06BD3-F367-4FC7-903C-551E2998DA36}"/>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28" name="Text Box 29">
          <a:extLst>
            <a:ext uri="{FF2B5EF4-FFF2-40B4-BE49-F238E27FC236}">
              <a16:creationId xmlns:a16="http://schemas.microsoft.com/office/drawing/2014/main" id="{B91CCEA9-351C-4A76-BFBC-2D6F80E8013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29" name="Text Box 29">
          <a:extLst>
            <a:ext uri="{FF2B5EF4-FFF2-40B4-BE49-F238E27FC236}">
              <a16:creationId xmlns:a16="http://schemas.microsoft.com/office/drawing/2014/main" id="{3067F18B-6364-49C6-9988-DF3AEBBB62C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30" name="Text Box 29">
          <a:extLst>
            <a:ext uri="{FF2B5EF4-FFF2-40B4-BE49-F238E27FC236}">
              <a16:creationId xmlns:a16="http://schemas.microsoft.com/office/drawing/2014/main" id="{0C1998B8-E59A-470A-85ED-52E003CAA82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31" name="Text Box 10">
          <a:extLst>
            <a:ext uri="{FF2B5EF4-FFF2-40B4-BE49-F238E27FC236}">
              <a16:creationId xmlns:a16="http://schemas.microsoft.com/office/drawing/2014/main" id="{69970A0A-A95A-45BA-BC7E-9F7ED57B8184}"/>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32" name="Text Box 10">
          <a:extLst>
            <a:ext uri="{FF2B5EF4-FFF2-40B4-BE49-F238E27FC236}">
              <a16:creationId xmlns:a16="http://schemas.microsoft.com/office/drawing/2014/main" id="{01AA5353-8544-4EC1-9E97-A365869B0F5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33" name="Text Box 29">
          <a:extLst>
            <a:ext uri="{FF2B5EF4-FFF2-40B4-BE49-F238E27FC236}">
              <a16:creationId xmlns:a16="http://schemas.microsoft.com/office/drawing/2014/main" id="{361ED78B-E295-4AA4-AE42-144D333BF06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34" name="Text Box 29">
          <a:extLst>
            <a:ext uri="{FF2B5EF4-FFF2-40B4-BE49-F238E27FC236}">
              <a16:creationId xmlns:a16="http://schemas.microsoft.com/office/drawing/2014/main" id="{77CB07A5-7135-4920-A6AA-4AE63F82238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35" name="Text Box 29">
          <a:extLst>
            <a:ext uri="{FF2B5EF4-FFF2-40B4-BE49-F238E27FC236}">
              <a16:creationId xmlns:a16="http://schemas.microsoft.com/office/drawing/2014/main" id="{BD3A01CF-B00C-4743-8C37-0A8FD57E26E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36" name="Text Box 10">
          <a:extLst>
            <a:ext uri="{FF2B5EF4-FFF2-40B4-BE49-F238E27FC236}">
              <a16:creationId xmlns:a16="http://schemas.microsoft.com/office/drawing/2014/main" id="{4E6BE006-9D0C-499A-8F91-2EE31F7FC56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37" name="Text Box 10">
          <a:extLst>
            <a:ext uri="{FF2B5EF4-FFF2-40B4-BE49-F238E27FC236}">
              <a16:creationId xmlns:a16="http://schemas.microsoft.com/office/drawing/2014/main" id="{11A38990-C90E-4C1C-9BC6-9B72D530BFE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38" name="Text Box 29">
          <a:extLst>
            <a:ext uri="{FF2B5EF4-FFF2-40B4-BE49-F238E27FC236}">
              <a16:creationId xmlns:a16="http://schemas.microsoft.com/office/drawing/2014/main" id="{ECAE5CDD-E364-4C11-8E4D-6F7B5EBBD9A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39" name="Text Box 29">
          <a:extLst>
            <a:ext uri="{FF2B5EF4-FFF2-40B4-BE49-F238E27FC236}">
              <a16:creationId xmlns:a16="http://schemas.microsoft.com/office/drawing/2014/main" id="{F9649EB7-5C41-4253-BF9B-AE994967E33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0" name="Text Box 29">
          <a:extLst>
            <a:ext uri="{FF2B5EF4-FFF2-40B4-BE49-F238E27FC236}">
              <a16:creationId xmlns:a16="http://schemas.microsoft.com/office/drawing/2014/main" id="{85BC7A2D-8E8A-4BF5-A599-FFD89D20A5A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41" name="Text Box 10">
          <a:extLst>
            <a:ext uri="{FF2B5EF4-FFF2-40B4-BE49-F238E27FC236}">
              <a16:creationId xmlns:a16="http://schemas.microsoft.com/office/drawing/2014/main" id="{408577A1-C271-4A1F-A34C-4E34ED544267}"/>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42" name="Text Box 10">
          <a:extLst>
            <a:ext uri="{FF2B5EF4-FFF2-40B4-BE49-F238E27FC236}">
              <a16:creationId xmlns:a16="http://schemas.microsoft.com/office/drawing/2014/main" id="{C98CA6AE-2B35-4CAE-8F53-203D282DA7ED}"/>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3" name="Text Box 29">
          <a:extLst>
            <a:ext uri="{FF2B5EF4-FFF2-40B4-BE49-F238E27FC236}">
              <a16:creationId xmlns:a16="http://schemas.microsoft.com/office/drawing/2014/main" id="{D4B61A7F-5189-4AA4-870E-58ED0A742D4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4" name="Text Box 29">
          <a:extLst>
            <a:ext uri="{FF2B5EF4-FFF2-40B4-BE49-F238E27FC236}">
              <a16:creationId xmlns:a16="http://schemas.microsoft.com/office/drawing/2014/main" id="{AA23C5A3-DC3F-48AD-9D4F-97E34F58B23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5" name="Text Box 29">
          <a:extLst>
            <a:ext uri="{FF2B5EF4-FFF2-40B4-BE49-F238E27FC236}">
              <a16:creationId xmlns:a16="http://schemas.microsoft.com/office/drawing/2014/main" id="{0C6800D1-EB89-492C-BC57-7CD781FD5D0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473"/>
    <xdr:sp macro="" textlink="">
      <xdr:nvSpPr>
        <xdr:cNvPr id="46" name="Text Box 29">
          <a:extLst>
            <a:ext uri="{FF2B5EF4-FFF2-40B4-BE49-F238E27FC236}">
              <a16:creationId xmlns:a16="http://schemas.microsoft.com/office/drawing/2014/main" id="{7CA406D1-EBF3-428A-A640-E90B87BE6258}"/>
            </a:ext>
          </a:extLst>
        </xdr:cNvPr>
        <xdr:cNvSpPr txBox="1">
          <a:spLocks noChangeArrowheads="1"/>
        </xdr:cNvSpPr>
      </xdr:nvSpPr>
      <xdr:spPr>
        <a:xfrm>
          <a:off x="3688080" y="11929872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3926"/>
    <xdr:sp macro="" textlink="">
      <xdr:nvSpPr>
        <xdr:cNvPr id="47" name="Text Box 29">
          <a:extLst>
            <a:ext uri="{FF2B5EF4-FFF2-40B4-BE49-F238E27FC236}">
              <a16:creationId xmlns:a16="http://schemas.microsoft.com/office/drawing/2014/main" id="{BAF54E73-D9AE-4022-B40C-E23F8F29B11E}"/>
            </a:ext>
          </a:extLst>
        </xdr:cNvPr>
        <xdr:cNvSpPr txBox="1">
          <a:spLocks noChangeArrowheads="1"/>
        </xdr:cNvSpPr>
      </xdr:nvSpPr>
      <xdr:spPr>
        <a:xfrm>
          <a:off x="3688080" y="11929872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8" name="Text Box 29">
          <a:extLst>
            <a:ext uri="{FF2B5EF4-FFF2-40B4-BE49-F238E27FC236}">
              <a16:creationId xmlns:a16="http://schemas.microsoft.com/office/drawing/2014/main" id="{26BEA40E-5E01-42D4-8C9A-EFBE506FD92C}"/>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49" name="Text Box 29">
          <a:extLst>
            <a:ext uri="{FF2B5EF4-FFF2-40B4-BE49-F238E27FC236}">
              <a16:creationId xmlns:a16="http://schemas.microsoft.com/office/drawing/2014/main" id="{2A9E14D0-312C-4F7D-8C99-ED6A3EFB590A}"/>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0" name="Text Box 29">
          <a:extLst>
            <a:ext uri="{FF2B5EF4-FFF2-40B4-BE49-F238E27FC236}">
              <a16:creationId xmlns:a16="http://schemas.microsoft.com/office/drawing/2014/main" id="{BFC03D6A-EA75-4EA0-B181-F2F6BD4CF90E}"/>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51" name="Text Box 10">
          <a:extLst>
            <a:ext uri="{FF2B5EF4-FFF2-40B4-BE49-F238E27FC236}">
              <a16:creationId xmlns:a16="http://schemas.microsoft.com/office/drawing/2014/main" id="{14DC03E4-1742-4B9A-9C2A-51E22947BE36}"/>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52" name="Text Box 10">
          <a:extLst>
            <a:ext uri="{FF2B5EF4-FFF2-40B4-BE49-F238E27FC236}">
              <a16:creationId xmlns:a16="http://schemas.microsoft.com/office/drawing/2014/main" id="{AA155E50-24FF-47A8-9C6A-1C431880CFFE}"/>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3" name="Text Box 29">
          <a:extLst>
            <a:ext uri="{FF2B5EF4-FFF2-40B4-BE49-F238E27FC236}">
              <a16:creationId xmlns:a16="http://schemas.microsoft.com/office/drawing/2014/main" id="{ED2D6BAB-9127-4E26-9F4D-2451935A3DB3}"/>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4" name="Text Box 29">
          <a:extLst>
            <a:ext uri="{FF2B5EF4-FFF2-40B4-BE49-F238E27FC236}">
              <a16:creationId xmlns:a16="http://schemas.microsoft.com/office/drawing/2014/main" id="{33750D20-7899-4D54-80B6-F422E7676464}"/>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5" name="Text Box 29">
          <a:extLst>
            <a:ext uri="{FF2B5EF4-FFF2-40B4-BE49-F238E27FC236}">
              <a16:creationId xmlns:a16="http://schemas.microsoft.com/office/drawing/2014/main" id="{E064E189-8A53-453A-93BB-0601010EC522}"/>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56" name="Text Box 10">
          <a:extLst>
            <a:ext uri="{FF2B5EF4-FFF2-40B4-BE49-F238E27FC236}">
              <a16:creationId xmlns:a16="http://schemas.microsoft.com/office/drawing/2014/main" id="{22056A6D-BA11-490A-BBB1-01A3B497CA02}"/>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57" name="Text Box 10">
          <a:extLst>
            <a:ext uri="{FF2B5EF4-FFF2-40B4-BE49-F238E27FC236}">
              <a16:creationId xmlns:a16="http://schemas.microsoft.com/office/drawing/2014/main" id="{53A68D75-B989-4ECA-896C-4862E4B5E8AD}"/>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8" name="Text Box 29">
          <a:extLst>
            <a:ext uri="{FF2B5EF4-FFF2-40B4-BE49-F238E27FC236}">
              <a16:creationId xmlns:a16="http://schemas.microsoft.com/office/drawing/2014/main" id="{F237E1A5-A437-4C02-8A6F-7D0320BBC8FC}"/>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59" name="Text Box 29">
          <a:extLst>
            <a:ext uri="{FF2B5EF4-FFF2-40B4-BE49-F238E27FC236}">
              <a16:creationId xmlns:a16="http://schemas.microsoft.com/office/drawing/2014/main" id="{51B1856C-DE07-4DA1-8C93-5CDF30E62712}"/>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60" name="Text Box 29">
          <a:extLst>
            <a:ext uri="{FF2B5EF4-FFF2-40B4-BE49-F238E27FC236}">
              <a16:creationId xmlns:a16="http://schemas.microsoft.com/office/drawing/2014/main" id="{D8F74219-34CE-4D98-8CE4-B93A2EF6D030}"/>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61" name="Text Box 10">
          <a:extLst>
            <a:ext uri="{FF2B5EF4-FFF2-40B4-BE49-F238E27FC236}">
              <a16:creationId xmlns:a16="http://schemas.microsoft.com/office/drawing/2014/main" id="{F31DACAF-34F1-4A47-BD0C-003B02B8B4FF}"/>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62" name="Text Box 10">
          <a:extLst>
            <a:ext uri="{FF2B5EF4-FFF2-40B4-BE49-F238E27FC236}">
              <a16:creationId xmlns:a16="http://schemas.microsoft.com/office/drawing/2014/main" id="{902FD9C1-D60C-40F8-B219-C22993B95D1C}"/>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63" name="Text Box 29">
          <a:extLst>
            <a:ext uri="{FF2B5EF4-FFF2-40B4-BE49-F238E27FC236}">
              <a16:creationId xmlns:a16="http://schemas.microsoft.com/office/drawing/2014/main" id="{751FDC22-327F-4F4D-B328-F0F1DEB88DCC}"/>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64" name="Text Box 29">
          <a:extLst>
            <a:ext uri="{FF2B5EF4-FFF2-40B4-BE49-F238E27FC236}">
              <a16:creationId xmlns:a16="http://schemas.microsoft.com/office/drawing/2014/main" id="{B8EF1661-4AAC-48DD-A165-8CD7846018E1}"/>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65" name="Text Box 29">
          <a:extLst>
            <a:ext uri="{FF2B5EF4-FFF2-40B4-BE49-F238E27FC236}">
              <a16:creationId xmlns:a16="http://schemas.microsoft.com/office/drawing/2014/main" id="{26E49F45-688B-4A48-A6D8-16161D2DEAB0}"/>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4523"/>
    <xdr:sp macro="" textlink="">
      <xdr:nvSpPr>
        <xdr:cNvPr id="66" name="Text Box 10">
          <a:extLst>
            <a:ext uri="{FF2B5EF4-FFF2-40B4-BE49-F238E27FC236}">
              <a16:creationId xmlns:a16="http://schemas.microsoft.com/office/drawing/2014/main" id="{2EBDCAC2-A6C5-4ADE-ACC8-76EF2644D333}"/>
            </a:ext>
          </a:extLst>
        </xdr:cNvPr>
        <xdr:cNvSpPr txBox="1">
          <a:spLocks noChangeArrowheads="1"/>
        </xdr:cNvSpPr>
      </xdr:nvSpPr>
      <xdr:spPr>
        <a:xfrm>
          <a:off x="3688080" y="11929872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77258"/>
    <xdr:sp macro="" textlink="">
      <xdr:nvSpPr>
        <xdr:cNvPr id="67" name="Text Box 29">
          <a:extLst>
            <a:ext uri="{FF2B5EF4-FFF2-40B4-BE49-F238E27FC236}">
              <a16:creationId xmlns:a16="http://schemas.microsoft.com/office/drawing/2014/main" id="{6E845DB8-68B3-4932-9B12-4E000246DA87}"/>
            </a:ext>
          </a:extLst>
        </xdr:cNvPr>
        <xdr:cNvSpPr txBox="1">
          <a:spLocks noChangeArrowheads="1"/>
        </xdr:cNvSpPr>
      </xdr:nvSpPr>
      <xdr:spPr>
        <a:xfrm>
          <a:off x="3688080" y="11929872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0894"/>
    <xdr:sp macro="" textlink="">
      <xdr:nvSpPr>
        <xdr:cNvPr id="68" name="Text Box 10">
          <a:extLst>
            <a:ext uri="{FF2B5EF4-FFF2-40B4-BE49-F238E27FC236}">
              <a16:creationId xmlns:a16="http://schemas.microsoft.com/office/drawing/2014/main" id="{726E2881-E983-4F76-8DBC-F85DE72894D2}"/>
            </a:ext>
          </a:extLst>
        </xdr:cNvPr>
        <xdr:cNvSpPr txBox="1">
          <a:spLocks noChangeArrowheads="1"/>
        </xdr:cNvSpPr>
      </xdr:nvSpPr>
      <xdr:spPr>
        <a:xfrm>
          <a:off x="3688080" y="11929872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0894"/>
    <xdr:sp macro="" textlink="">
      <xdr:nvSpPr>
        <xdr:cNvPr id="69" name="Text Box 10">
          <a:extLst>
            <a:ext uri="{FF2B5EF4-FFF2-40B4-BE49-F238E27FC236}">
              <a16:creationId xmlns:a16="http://schemas.microsoft.com/office/drawing/2014/main" id="{7C72D625-E851-4088-B3F6-F9C0F162FE0A}"/>
            </a:ext>
          </a:extLst>
        </xdr:cNvPr>
        <xdr:cNvSpPr txBox="1">
          <a:spLocks noChangeArrowheads="1"/>
        </xdr:cNvSpPr>
      </xdr:nvSpPr>
      <xdr:spPr>
        <a:xfrm>
          <a:off x="3688080" y="11929872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77256"/>
    <xdr:sp macro="" textlink="">
      <xdr:nvSpPr>
        <xdr:cNvPr id="70" name="Text Box 29">
          <a:extLst>
            <a:ext uri="{FF2B5EF4-FFF2-40B4-BE49-F238E27FC236}">
              <a16:creationId xmlns:a16="http://schemas.microsoft.com/office/drawing/2014/main" id="{0A5F5F73-FAEB-48FF-A221-57FDDF2CA386}"/>
            </a:ext>
          </a:extLst>
        </xdr:cNvPr>
        <xdr:cNvSpPr txBox="1">
          <a:spLocks noChangeArrowheads="1"/>
        </xdr:cNvSpPr>
      </xdr:nvSpPr>
      <xdr:spPr>
        <a:xfrm>
          <a:off x="3688080" y="11929872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214524"/>
    <xdr:sp macro="" textlink="">
      <xdr:nvSpPr>
        <xdr:cNvPr id="71" name="Text Box 10">
          <a:extLst>
            <a:ext uri="{FF2B5EF4-FFF2-40B4-BE49-F238E27FC236}">
              <a16:creationId xmlns:a16="http://schemas.microsoft.com/office/drawing/2014/main" id="{5FD1C4A8-FA56-4638-9311-0D986E9963A2}"/>
            </a:ext>
          </a:extLst>
        </xdr:cNvPr>
        <xdr:cNvSpPr txBox="1">
          <a:spLocks noChangeArrowheads="1"/>
        </xdr:cNvSpPr>
      </xdr:nvSpPr>
      <xdr:spPr>
        <a:xfrm>
          <a:off x="3688080" y="11929872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72" name="Text Box 29">
          <a:extLst>
            <a:ext uri="{FF2B5EF4-FFF2-40B4-BE49-F238E27FC236}">
              <a16:creationId xmlns:a16="http://schemas.microsoft.com/office/drawing/2014/main" id="{3084C14C-A293-4D70-BCB9-DE64C0891F9F}"/>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73" name="Text Box 29">
          <a:extLst>
            <a:ext uri="{FF2B5EF4-FFF2-40B4-BE49-F238E27FC236}">
              <a16:creationId xmlns:a16="http://schemas.microsoft.com/office/drawing/2014/main" id="{43C12981-1080-4F43-8B33-261AEE8DE1E5}"/>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74" name="Text Box 29">
          <a:extLst>
            <a:ext uri="{FF2B5EF4-FFF2-40B4-BE49-F238E27FC236}">
              <a16:creationId xmlns:a16="http://schemas.microsoft.com/office/drawing/2014/main" id="{2A5F4BAD-9CB8-4C2E-8F88-9692D6E62869}"/>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75" name="Text Box 10">
          <a:extLst>
            <a:ext uri="{FF2B5EF4-FFF2-40B4-BE49-F238E27FC236}">
              <a16:creationId xmlns:a16="http://schemas.microsoft.com/office/drawing/2014/main" id="{4F744946-B5B2-44D4-904D-155ED382BFBC}"/>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76" name="Text Box 10">
          <a:extLst>
            <a:ext uri="{FF2B5EF4-FFF2-40B4-BE49-F238E27FC236}">
              <a16:creationId xmlns:a16="http://schemas.microsoft.com/office/drawing/2014/main" id="{8A46EBC1-38FA-4A6E-9CF3-1801464C97F2}"/>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77" name="Text Box 29">
          <a:extLst>
            <a:ext uri="{FF2B5EF4-FFF2-40B4-BE49-F238E27FC236}">
              <a16:creationId xmlns:a16="http://schemas.microsoft.com/office/drawing/2014/main" id="{A42FDDFF-019C-4978-A6AB-1B0E4D381B5D}"/>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78" name="Text Box 29">
          <a:extLst>
            <a:ext uri="{FF2B5EF4-FFF2-40B4-BE49-F238E27FC236}">
              <a16:creationId xmlns:a16="http://schemas.microsoft.com/office/drawing/2014/main" id="{3CD818AE-6A75-437E-B71F-049F879B4CAB}"/>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79" name="Text Box 29">
          <a:extLst>
            <a:ext uri="{FF2B5EF4-FFF2-40B4-BE49-F238E27FC236}">
              <a16:creationId xmlns:a16="http://schemas.microsoft.com/office/drawing/2014/main" id="{E279AC27-DEB9-41B1-90A9-B849037709AA}"/>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80" name="Text Box 10">
          <a:extLst>
            <a:ext uri="{FF2B5EF4-FFF2-40B4-BE49-F238E27FC236}">
              <a16:creationId xmlns:a16="http://schemas.microsoft.com/office/drawing/2014/main" id="{4C8DEE69-B5C9-4363-A279-053E216AFB94}"/>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81" name="Text Box 10">
          <a:extLst>
            <a:ext uri="{FF2B5EF4-FFF2-40B4-BE49-F238E27FC236}">
              <a16:creationId xmlns:a16="http://schemas.microsoft.com/office/drawing/2014/main" id="{E918F985-4E10-42FB-BF08-9246B902A464}"/>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82" name="Text Box 29">
          <a:extLst>
            <a:ext uri="{FF2B5EF4-FFF2-40B4-BE49-F238E27FC236}">
              <a16:creationId xmlns:a16="http://schemas.microsoft.com/office/drawing/2014/main" id="{815D1B7B-2F59-491B-8996-8F2DBADA8132}"/>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83" name="Text Box 29">
          <a:extLst>
            <a:ext uri="{FF2B5EF4-FFF2-40B4-BE49-F238E27FC236}">
              <a16:creationId xmlns:a16="http://schemas.microsoft.com/office/drawing/2014/main" id="{5C5D4816-ED31-478B-B9CD-C5243CD8E524}"/>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84" name="Text Box 29">
          <a:extLst>
            <a:ext uri="{FF2B5EF4-FFF2-40B4-BE49-F238E27FC236}">
              <a16:creationId xmlns:a16="http://schemas.microsoft.com/office/drawing/2014/main" id="{579973BC-0495-46AA-ABBA-A13B655EDD72}"/>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85" name="Text Box 10">
          <a:extLst>
            <a:ext uri="{FF2B5EF4-FFF2-40B4-BE49-F238E27FC236}">
              <a16:creationId xmlns:a16="http://schemas.microsoft.com/office/drawing/2014/main" id="{E164EEDF-F3D2-48F7-AB72-A5E708D9E7E5}"/>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23850"/>
    <xdr:sp macro="" textlink="">
      <xdr:nvSpPr>
        <xdr:cNvPr id="86" name="Text Box 10">
          <a:extLst>
            <a:ext uri="{FF2B5EF4-FFF2-40B4-BE49-F238E27FC236}">
              <a16:creationId xmlns:a16="http://schemas.microsoft.com/office/drawing/2014/main" id="{6F66A698-0C4D-47A3-AB5C-1F4E2EA0A32A}"/>
            </a:ext>
          </a:extLst>
        </xdr:cNvPr>
        <xdr:cNvSpPr txBox="1">
          <a:spLocks noChangeArrowheads="1"/>
        </xdr:cNvSpPr>
      </xdr:nvSpPr>
      <xdr:spPr>
        <a:xfrm>
          <a:off x="3688080" y="11929872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87" name="Text Box 29">
          <a:extLst>
            <a:ext uri="{FF2B5EF4-FFF2-40B4-BE49-F238E27FC236}">
              <a16:creationId xmlns:a16="http://schemas.microsoft.com/office/drawing/2014/main" id="{86490FB7-E715-482F-BABB-D9C5B5CB34C8}"/>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88" name="Text Box 29">
          <a:extLst>
            <a:ext uri="{FF2B5EF4-FFF2-40B4-BE49-F238E27FC236}">
              <a16:creationId xmlns:a16="http://schemas.microsoft.com/office/drawing/2014/main" id="{666B89D8-2DB5-40C9-9269-F80A96BD9D02}"/>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86</xdr:row>
      <xdr:rowOff>0</xdr:rowOff>
    </xdr:from>
    <xdr:ext cx="82826" cy="342071"/>
    <xdr:sp macro="" textlink="">
      <xdr:nvSpPr>
        <xdr:cNvPr id="89" name="Text Box 29">
          <a:extLst>
            <a:ext uri="{FF2B5EF4-FFF2-40B4-BE49-F238E27FC236}">
              <a16:creationId xmlns:a16="http://schemas.microsoft.com/office/drawing/2014/main" id="{50F7614B-7C9D-4DEE-A277-73EC20E748FD}"/>
            </a:ext>
          </a:extLst>
        </xdr:cNvPr>
        <xdr:cNvSpPr txBox="1">
          <a:spLocks noChangeArrowheads="1"/>
        </xdr:cNvSpPr>
      </xdr:nvSpPr>
      <xdr:spPr>
        <a:xfrm>
          <a:off x="3688080" y="11929872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473"/>
    <xdr:sp macro="" textlink="">
      <xdr:nvSpPr>
        <xdr:cNvPr id="90" name="Text Box 29">
          <a:extLst>
            <a:ext uri="{FF2B5EF4-FFF2-40B4-BE49-F238E27FC236}">
              <a16:creationId xmlns:a16="http://schemas.microsoft.com/office/drawing/2014/main" id="{3F0EC867-8CE2-4A78-A0D0-EDCB7E5C987F}"/>
            </a:ext>
          </a:extLst>
        </xdr:cNvPr>
        <xdr:cNvSpPr txBox="1">
          <a:spLocks noChangeArrowheads="1"/>
        </xdr:cNvSpPr>
      </xdr:nvSpPr>
      <xdr:spPr>
        <a:xfrm>
          <a:off x="3705225" y="2724150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3926"/>
    <xdr:sp macro="" textlink="">
      <xdr:nvSpPr>
        <xdr:cNvPr id="91" name="Text Box 29">
          <a:extLst>
            <a:ext uri="{FF2B5EF4-FFF2-40B4-BE49-F238E27FC236}">
              <a16:creationId xmlns:a16="http://schemas.microsoft.com/office/drawing/2014/main" id="{DE9A6DCF-70D1-4084-BCB7-38AD719C876D}"/>
            </a:ext>
          </a:extLst>
        </xdr:cNvPr>
        <xdr:cNvSpPr txBox="1">
          <a:spLocks noChangeArrowheads="1"/>
        </xdr:cNvSpPr>
      </xdr:nvSpPr>
      <xdr:spPr>
        <a:xfrm>
          <a:off x="3705225" y="2724150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92" name="Text Box 29">
          <a:extLst>
            <a:ext uri="{FF2B5EF4-FFF2-40B4-BE49-F238E27FC236}">
              <a16:creationId xmlns:a16="http://schemas.microsoft.com/office/drawing/2014/main" id="{CBB6D3E1-9F70-4CAB-A72F-36F6BE6EE921}"/>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93" name="Text Box 29">
          <a:extLst>
            <a:ext uri="{FF2B5EF4-FFF2-40B4-BE49-F238E27FC236}">
              <a16:creationId xmlns:a16="http://schemas.microsoft.com/office/drawing/2014/main" id="{D5E9A790-828C-4AE0-AB96-9D21CA15F22F}"/>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94" name="Text Box 29">
          <a:extLst>
            <a:ext uri="{FF2B5EF4-FFF2-40B4-BE49-F238E27FC236}">
              <a16:creationId xmlns:a16="http://schemas.microsoft.com/office/drawing/2014/main" id="{B953FD53-1CEB-4F32-B048-AA99778F613E}"/>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95" name="Text Box 10">
          <a:extLst>
            <a:ext uri="{FF2B5EF4-FFF2-40B4-BE49-F238E27FC236}">
              <a16:creationId xmlns:a16="http://schemas.microsoft.com/office/drawing/2014/main" id="{EE041F96-E27A-474C-860F-4C8C906259EF}"/>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96" name="Text Box 10">
          <a:extLst>
            <a:ext uri="{FF2B5EF4-FFF2-40B4-BE49-F238E27FC236}">
              <a16:creationId xmlns:a16="http://schemas.microsoft.com/office/drawing/2014/main" id="{C4691F9C-5DF7-468D-882B-932C4B3E8D7E}"/>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97" name="Text Box 29">
          <a:extLst>
            <a:ext uri="{FF2B5EF4-FFF2-40B4-BE49-F238E27FC236}">
              <a16:creationId xmlns:a16="http://schemas.microsoft.com/office/drawing/2014/main" id="{58FDEE79-FE24-4D19-B4A4-213873E6AF5D}"/>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98" name="Text Box 29">
          <a:extLst>
            <a:ext uri="{FF2B5EF4-FFF2-40B4-BE49-F238E27FC236}">
              <a16:creationId xmlns:a16="http://schemas.microsoft.com/office/drawing/2014/main" id="{3C12778D-41BE-4D4D-AD8A-830918E4F607}"/>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99" name="Text Box 29">
          <a:extLst>
            <a:ext uri="{FF2B5EF4-FFF2-40B4-BE49-F238E27FC236}">
              <a16:creationId xmlns:a16="http://schemas.microsoft.com/office/drawing/2014/main" id="{459B73E9-5C10-4CA2-A72C-FF54EB2D5D42}"/>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00" name="Text Box 10">
          <a:extLst>
            <a:ext uri="{FF2B5EF4-FFF2-40B4-BE49-F238E27FC236}">
              <a16:creationId xmlns:a16="http://schemas.microsoft.com/office/drawing/2014/main" id="{827A54EF-BCCB-4D95-BB46-7FC8BA79EDAF}"/>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01" name="Text Box 10">
          <a:extLst>
            <a:ext uri="{FF2B5EF4-FFF2-40B4-BE49-F238E27FC236}">
              <a16:creationId xmlns:a16="http://schemas.microsoft.com/office/drawing/2014/main" id="{7A79B45B-8C4C-44BF-B2E3-FDC5D8B7CA1D}"/>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02" name="Text Box 29">
          <a:extLst>
            <a:ext uri="{FF2B5EF4-FFF2-40B4-BE49-F238E27FC236}">
              <a16:creationId xmlns:a16="http://schemas.microsoft.com/office/drawing/2014/main" id="{D0597A5E-DF9C-480C-B34F-38DEE00D9699}"/>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03" name="Text Box 29">
          <a:extLst>
            <a:ext uri="{FF2B5EF4-FFF2-40B4-BE49-F238E27FC236}">
              <a16:creationId xmlns:a16="http://schemas.microsoft.com/office/drawing/2014/main" id="{7A829A0C-2419-40A6-A64C-7D5A95ECD009}"/>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04" name="Text Box 29">
          <a:extLst>
            <a:ext uri="{FF2B5EF4-FFF2-40B4-BE49-F238E27FC236}">
              <a16:creationId xmlns:a16="http://schemas.microsoft.com/office/drawing/2014/main" id="{8581FCDF-BD38-4EC6-B419-9512C7D86116}"/>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05" name="Text Box 10">
          <a:extLst>
            <a:ext uri="{FF2B5EF4-FFF2-40B4-BE49-F238E27FC236}">
              <a16:creationId xmlns:a16="http://schemas.microsoft.com/office/drawing/2014/main" id="{44BD2DD9-729F-447E-8C5A-D988170C222A}"/>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06" name="Text Box 10">
          <a:extLst>
            <a:ext uri="{FF2B5EF4-FFF2-40B4-BE49-F238E27FC236}">
              <a16:creationId xmlns:a16="http://schemas.microsoft.com/office/drawing/2014/main" id="{671A55E8-9E84-47D9-B9E3-D190729ADE38}"/>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07" name="Text Box 29">
          <a:extLst>
            <a:ext uri="{FF2B5EF4-FFF2-40B4-BE49-F238E27FC236}">
              <a16:creationId xmlns:a16="http://schemas.microsoft.com/office/drawing/2014/main" id="{D972D62D-2617-4D4B-82B1-8EF98C823E93}"/>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08" name="Text Box 29">
          <a:extLst>
            <a:ext uri="{FF2B5EF4-FFF2-40B4-BE49-F238E27FC236}">
              <a16:creationId xmlns:a16="http://schemas.microsoft.com/office/drawing/2014/main" id="{D477D31D-EE5C-4DDA-A269-D2D436F46997}"/>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09" name="Text Box 29">
          <a:extLst>
            <a:ext uri="{FF2B5EF4-FFF2-40B4-BE49-F238E27FC236}">
              <a16:creationId xmlns:a16="http://schemas.microsoft.com/office/drawing/2014/main" id="{C0AC2A02-4D65-4CFA-B726-D59E713BE3CB}"/>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214523"/>
    <xdr:sp macro="" textlink="">
      <xdr:nvSpPr>
        <xdr:cNvPr id="110" name="Text Box 10">
          <a:extLst>
            <a:ext uri="{FF2B5EF4-FFF2-40B4-BE49-F238E27FC236}">
              <a16:creationId xmlns:a16="http://schemas.microsoft.com/office/drawing/2014/main" id="{58F88B68-56B8-482F-A52C-BA69E52A5FF2}"/>
            </a:ext>
          </a:extLst>
        </xdr:cNvPr>
        <xdr:cNvSpPr txBox="1">
          <a:spLocks noChangeArrowheads="1"/>
        </xdr:cNvSpPr>
      </xdr:nvSpPr>
      <xdr:spPr>
        <a:xfrm>
          <a:off x="3705225" y="2724150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77258"/>
    <xdr:sp macro="" textlink="">
      <xdr:nvSpPr>
        <xdr:cNvPr id="111" name="Text Box 29">
          <a:extLst>
            <a:ext uri="{FF2B5EF4-FFF2-40B4-BE49-F238E27FC236}">
              <a16:creationId xmlns:a16="http://schemas.microsoft.com/office/drawing/2014/main" id="{8A758463-52D1-45F2-966B-E2368501A003}"/>
            </a:ext>
          </a:extLst>
        </xdr:cNvPr>
        <xdr:cNvSpPr txBox="1">
          <a:spLocks noChangeArrowheads="1"/>
        </xdr:cNvSpPr>
      </xdr:nvSpPr>
      <xdr:spPr>
        <a:xfrm>
          <a:off x="3705225" y="2724150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210894"/>
    <xdr:sp macro="" textlink="">
      <xdr:nvSpPr>
        <xdr:cNvPr id="112" name="Text Box 10">
          <a:extLst>
            <a:ext uri="{FF2B5EF4-FFF2-40B4-BE49-F238E27FC236}">
              <a16:creationId xmlns:a16="http://schemas.microsoft.com/office/drawing/2014/main" id="{CC4C74BA-92E0-4344-AD2A-8E22D3968694}"/>
            </a:ext>
          </a:extLst>
        </xdr:cNvPr>
        <xdr:cNvSpPr txBox="1">
          <a:spLocks noChangeArrowheads="1"/>
        </xdr:cNvSpPr>
      </xdr:nvSpPr>
      <xdr:spPr>
        <a:xfrm>
          <a:off x="3705225" y="2724150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210894"/>
    <xdr:sp macro="" textlink="">
      <xdr:nvSpPr>
        <xdr:cNvPr id="113" name="Text Box 10">
          <a:extLst>
            <a:ext uri="{FF2B5EF4-FFF2-40B4-BE49-F238E27FC236}">
              <a16:creationId xmlns:a16="http://schemas.microsoft.com/office/drawing/2014/main" id="{7A88B024-A87F-4272-B2FD-791C229A54FB}"/>
            </a:ext>
          </a:extLst>
        </xdr:cNvPr>
        <xdr:cNvSpPr txBox="1">
          <a:spLocks noChangeArrowheads="1"/>
        </xdr:cNvSpPr>
      </xdr:nvSpPr>
      <xdr:spPr>
        <a:xfrm>
          <a:off x="3705225" y="2724150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77256"/>
    <xdr:sp macro="" textlink="">
      <xdr:nvSpPr>
        <xdr:cNvPr id="114" name="Text Box 29">
          <a:extLst>
            <a:ext uri="{FF2B5EF4-FFF2-40B4-BE49-F238E27FC236}">
              <a16:creationId xmlns:a16="http://schemas.microsoft.com/office/drawing/2014/main" id="{9FC8FA4E-3B74-4145-AB01-8D6D9F27C775}"/>
            </a:ext>
          </a:extLst>
        </xdr:cNvPr>
        <xdr:cNvSpPr txBox="1">
          <a:spLocks noChangeArrowheads="1"/>
        </xdr:cNvSpPr>
      </xdr:nvSpPr>
      <xdr:spPr>
        <a:xfrm>
          <a:off x="3705225" y="2724150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214524"/>
    <xdr:sp macro="" textlink="">
      <xdr:nvSpPr>
        <xdr:cNvPr id="115" name="Text Box 10">
          <a:extLst>
            <a:ext uri="{FF2B5EF4-FFF2-40B4-BE49-F238E27FC236}">
              <a16:creationId xmlns:a16="http://schemas.microsoft.com/office/drawing/2014/main" id="{99ACA739-8428-4CCC-AEC2-0A0070C31EAC}"/>
            </a:ext>
          </a:extLst>
        </xdr:cNvPr>
        <xdr:cNvSpPr txBox="1">
          <a:spLocks noChangeArrowheads="1"/>
        </xdr:cNvSpPr>
      </xdr:nvSpPr>
      <xdr:spPr>
        <a:xfrm>
          <a:off x="3705225" y="2724150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16" name="Text Box 29">
          <a:extLst>
            <a:ext uri="{FF2B5EF4-FFF2-40B4-BE49-F238E27FC236}">
              <a16:creationId xmlns:a16="http://schemas.microsoft.com/office/drawing/2014/main" id="{D845CB1C-0A7E-40A8-831E-0EBE23EA68F6}"/>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17" name="Text Box 29">
          <a:extLst>
            <a:ext uri="{FF2B5EF4-FFF2-40B4-BE49-F238E27FC236}">
              <a16:creationId xmlns:a16="http://schemas.microsoft.com/office/drawing/2014/main" id="{05688827-4FF7-4811-A833-CBEB292DDBA4}"/>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18" name="Text Box 29">
          <a:extLst>
            <a:ext uri="{FF2B5EF4-FFF2-40B4-BE49-F238E27FC236}">
              <a16:creationId xmlns:a16="http://schemas.microsoft.com/office/drawing/2014/main" id="{71C10670-94FC-4BB6-870E-6F07050559CB}"/>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19" name="Text Box 10">
          <a:extLst>
            <a:ext uri="{FF2B5EF4-FFF2-40B4-BE49-F238E27FC236}">
              <a16:creationId xmlns:a16="http://schemas.microsoft.com/office/drawing/2014/main" id="{B1FDD351-6FFC-4D90-AF93-30B0DE1123F4}"/>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20" name="Text Box 10">
          <a:extLst>
            <a:ext uri="{FF2B5EF4-FFF2-40B4-BE49-F238E27FC236}">
              <a16:creationId xmlns:a16="http://schemas.microsoft.com/office/drawing/2014/main" id="{11C7551C-9E24-41A5-8592-CECEAFC56203}"/>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21" name="Text Box 29">
          <a:extLst>
            <a:ext uri="{FF2B5EF4-FFF2-40B4-BE49-F238E27FC236}">
              <a16:creationId xmlns:a16="http://schemas.microsoft.com/office/drawing/2014/main" id="{D07BCD14-A46C-4CBE-84A0-82B394156E9E}"/>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22" name="Text Box 29">
          <a:extLst>
            <a:ext uri="{FF2B5EF4-FFF2-40B4-BE49-F238E27FC236}">
              <a16:creationId xmlns:a16="http://schemas.microsoft.com/office/drawing/2014/main" id="{8E7C1D56-1709-4708-8681-68E24C250763}"/>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23" name="Text Box 29">
          <a:extLst>
            <a:ext uri="{FF2B5EF4-FFF2-40B4-BE49-F238E27FC236}">
              <a16:creationId xmlns:a16="http://schemas.microsoft.com/office/drawing/2014/main" id="{94F7ABB4-7526-43F0-9D62-66FA2DA71952}"/>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24" name="Text Box 10">
          <a:extLst>
            <a:ext uri="{FF2B5EF4-FFF2-40B4-BE49-F238E27FC236}">
              <a16:creationId xmlns:a16="http://schemas.microsoft.com/office/drawing/2014/main" id="{EC5628D0-2689-46AC-AE1D-0D38701B50E5}"/>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25" name="Text Box 10">
          <a:extLst>
            <a:ext uri="{FF2B5EF4-FFF2-40B4-BE49-F238E27FC236}">
              <a16:creationId xmlns:a16="http://schemas.microsoft.com/office/drawing/2014/main" id="{CB4873FC-073B-4B66-B9EC-9668799BACA2}"/>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26" name="Text Box 29">
          <a:extLst>
            <a:ext uri="{FF2B5EF4-FFF2-40B4-BE49-F238E27FC236}">
              <a16:creationId xmlns:a16="http://schemas.microsoft.com/office/drawing/2014/main" id="{D78F3ED3-4128-46D4-A78F-2E7B55FD4E27}"/>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27" name="Text Box 29">
          <a:extLst>
            <a:ext uri="{FF2B5EF4-FFF2-40B4-BE49-F238E27FC236}">
              <a16:creationId xmlns:a16="http://schemas.microsoft.com/office/drawing/2014/main" id="{D3BB768F-DB08-45ED-B4B8-7FA6B486E7A0}"/>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28" name="Text Box 29">
          <a:extLst>
            <a:ext uri="{FF2B5EF4-FFF2-40B4-BE49-F238E27FC236}">
              <a16:creationId xmlns:a16="http://schemas.microsoft.com/office/drawing/2014/main" id="{804239CC-7734-4FE6-9AD3-8D3535A0A25F}"/>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29" name="Text Box 10">
          <a:extLst>
            <a:ext uri="{FF2B5EF4-FFF2-40B4-BE49-F238E27FC236}">
              <a16:creationId xmlns:a16="http://schemas.microsoft.com/office/drawing/2014/main" id="{485BD9D4-3D6E-43D0-9B29-324BEF4A31BF}"/>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23850"/>
    <xdr:sp macro="" textlink="">
      <xdr:nvSpPr>
        <xdr:cNvPr id="130" name="Text Box 10">
          <a:extLst>
            <a:ext uri="{FF2B5EF4-FFF2-40B4-BE49-F238E27FC236}">
              <a16:creationId xmlns:a16="http://schemas.microsoft.com/office/drawing/2014/main" id="{760064BE-4D43-43B0-9F8E-8CE778C3193D}"/>
            </a:ext>
          </a:extLst>
        </xdr:cNvPr>
        <xdr:cNvSpPr txBox="1">
          <a:spLocks noChangeArrowheads="1"/>
        </xdr:cNvSpPr>
      </xdr:nvSpPr>
      <xdr:spPr>
        <a:xfrm>
          <a:off x="3705225" y="2724150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31" name="Text Box 29">
          <a:extLst>
            <a:ext uri="{FF2B5EF4-FFF2-40B4-BE49-F238E27FC236}">
              <a16:creationId xmlns:a16="http://schemas.microsoft.com/office/drawing/2014/main" id="{BEF07D3D-9A66-4B49-A894-17076AEFA571}"/>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32" name="Text Box 29">
          <a:extLst>
            <a:ext uri="{FF2B5EF4-FFF2-40B4-BE49-F238E27FC236}">
              <a16:creationId xmlns:a16="http://schemas.microsoft.com/office/drawing/2014/main" id="{3647BE8B-7C9D-4738-8BD4-9A71C88A7B11}"/>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85</xdr:row>
      <xdr:rowOff>0</xdr:rowOff>
    </xdr:from>
    <xdr:ext cx="82826" cy="342071"/>
    <xdr:sp macro="" textlink="">
      <xdr:nvSpPr>
        <xdr:cNvPr id="133" name="Text Box 29">
          <a:extLst>
            <a:ext uri="{FF2B5EF4-FFF2-40B4-BE49-F238E27FC236}">
              <a16:creationId xmlns:a16="http://schemas.microsoft.com/office/drawing/2014/main" id="{335C9AE8-DE08-4C33-94DB-0983705F5A64}"/>
            </a:ext>
          </a:extLst>
        </xdr:cNvPr>
        <xdr:cNvSpPr txBox="1">
          <a:spLocks noChangeArrowheads="1"/>
        </xdr:cNvSpPr>
      </xdr:nvSpPr>
      <xdr:spPr>
        <a:xfrm>
          <a:off x="3705225" y="2724150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CA399C3B-BCEA-41FA-BE27-09672812957C}"/>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2FEBF8AB-4547-47A3-9C40-D1BCBDF1314C}"/>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A9E830C4-89BE-401B-BA8D-0D3EA509D89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EAD7E795-11DD-47BE-8F8F-7A9BC1B3BEC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C2E522AE-86AD-4B17-9FD4-74E801A5127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4ACFCF05-3719-44F7-B023-460C3A31174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813167D7-5047-487E-9323-2A054D979B0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6DCE5E2E-CE25-43FA-BCA3-D7CE3EF8D3D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F0999BD8-9C05-4CE7-9064-1D8E2906ED2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CB5E3947-0224-41D7-96D4-EA27CC1923A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96EB1814-92EC-48A8-B176-0BDE3656B9A2}"/>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862C7A74-BC25-437D-9679-E9CDF7AB544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DC2C5DF1-857E-475F-A936-175984B1398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AC4CFB50-D444-40F5-ABD7-DA082875363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E93C5538-D7B8-43E6-981E-ECDC3F245DE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49C7485A-C708-439E-8583-080302353B3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E445AC59-D1F0-4F82-9262-876348EF9BD7}"/>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7F0676DA-4903-4B31-9691-828FF8677D0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2DB802B4-4921-4C75-88C8-397B3A7A5EE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0135B656-AF99-4D6B-B045-A9459A2F8F7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25D10E7D-3894-48CA-BB62-21BD83944E3F}"/>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4708E803-D36A-477B-94A4-4BB29455B8A5}"/>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B9299749-6B8B-43CE-880E-279BB646D245}"/>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41AD6006-3936-4589-8E3F-19C9687B4C1A}"/>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AF120183-A086-45E9-859C-EB4A2D3B14AC}"/>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FBED0CB6-C23F-4BD2-9D39-B1987C9C29BF}"/>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2A2346F2-BCF3-4146-90EB-1F7A236F341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FA79965F-F79F-46B6-918B-C4A5EC5C0C7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F47FF0D8-4E44-4FA1-B2C0-80157A8342F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ECEF09CA-C088-4C04-BAED-55A6FDD5991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1D8E5933-B328-4B16-B56A-08C1A4D17B65}"/>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9F05D9E9-86C0-4023-BD32-785E850DF75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3C7EBB7C-3EBF-4DAD-9402-DB3BE18FB80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6C1289F7-4B2C-460D-9D07-87DFBFFFF1B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2CE22757-8B0F-4277-9608-0DEECC7BC85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4B7A97A1-5CE3-4DA5-9EFD-CE85F562DB34}"/>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058B8863-8BF4-400E-885B-DB67193F3EB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F87825F9-7445-4316-B72E-37964C4BD7B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4F40F0A4-2C10-407C-B96C-667751D2F43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72DB2BC0-2BFC-454C-94C2-B6BCBAAC0E4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7295BF77-C179-4EEF-9C11-C20CEA9E27F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6E78E001-7EBB-44F6-84D9-02EE2B8458B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8FB5FD5E-B845-46AF-8B97-49B4E6116D1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881B404E-4F99-4DFC-811F-1C73748E945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473"/>
    <xdr:sp macro="" textlink="">
      <xdr:nvSpPr>
        <xdr:cNvPr id="46" name="Text Box 29">
          <a:extLst>
            <a:ext uri="{FF2B5EF4-FFF2-40B4-BE49-F238E27FC236}">
              <a16:creationId xmlns:a16="http://schemas.microsoft.com/office/drawing/2014/main" id="{2398423F-8D02-414D-84AE-5F1486CFB564}"/>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3926"/>
    <xdr:sp macro="" textlink="">
      <xdr:nvSpPr>
        <xdr:cNvPr id="47" name="Text Box 29">
          <a:extLst>
            <a:ext uri="{FF2B5EF4-FFF2-40B4-BE49-F238E27FC236}">
              <a16:creationId xmlns:a16="http://schemas.microsoft.com/office/drawing/2014/main" id="{F0B8A356-C09D-4885-A89F-C9DCBD15B81A}"/>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48" name="Text Box 29">
          <a:extLst>
            <a:ext uri="{FF2B5EF4-FFF2-40B4-BE49-F238E27FC236}">
              <a16:creationId xmlns:a16="http://schemas.microsoft.com/office/drawing/2014/main" id="{A6ED661B-49B2-4E5B-924E-36D053EEB21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49" name="Text Box 29">
          <a:extLst>
            <a:ext uri="{FF2B5EF4-FFF2-40B4-BE49-F238E27FC236}">
              <a16:creationId xmlns:a16="http://schemas.microsoft.com/office/drawing/2014/main" id="{4A201465-144E-4536-9BB9-53EEC7B58B3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50" name="Text Box 29">
          <a:extLst>
            <a:ext uri="{FF2B5EF4-FFF2-40B4-BE49-F238E27FC236}">
              <a16:creationId xmlns:a16="http://schemas.microsoft.com/office/drawing/2014/main" id="{FEE6620F-07E1-4970-8D2F-1094BCBFD74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51" name="Text Box 10">
          <a:extLst>
            <a:ext uri="{FF2B5EF4-FFF2-40B4-BE49-F238E27FC236}">
              <a16:creationId xmlns:a16="http://schemas.microsoft.com/office/drawing/2014/main" id="{EEB0F7C4-5E2A-4599-A9EE-56F2096FCD9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52" name="Text Box 10">
          <a:extLst>
            <a:ext uri="{FF2B5EF4-FFF2-40B4-BE49-F238E27FC236}">
              <a16:creationId xmlns:a16="http://schemas.microsoft.com/office/drawing/2014/main" id="{01D8375E-B69A-4E48-A85C-9B22B07AEEA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53" name="Text Box 29">
          <a:extLst>
            <a:ext uri="{FF2B5EF4-FFF2-40B4-BE49-F238E27FC236}">
              <a16:creationId xmlns:a16="http://schemas.microsoft.com/office/drawing/2014/main" id="{1B9F74B7-4010-4CD9-91E0-4C3F30ACB54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54" name="Text Box 29">
          <a:extLst>
            <a:ext uri="{FF2B5EF4-FFF2-40B4-BE49-F238E27FC236}">
              <a16:creationId xmlns:a16="http://schemas.microsoft.com/office/drawing/2014/main" id="{0A9807D0-DD08-4AFA-ADC8-83F386D6E21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55" name="Text Box 29">
          <a:extLst>
            <a:ext uri="{FF2B5EF4-FFF2-40B4-BE49-F238E27FC236}">
              <a16:creationId xmlns:a16="http://schemas.microsoft.com/office/drawing/2014/main" id="{6FA035B7-D055-40BE-A9C9-B7FE0948D3A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56" name="Text Box 10">
          <a:extLst>
            <a:ext uri="{FF2B5EF4-FFF2-40B4-BE49-F238E27FC236}">
              <a16:creationId xmlns:a16="http://schemas.microsoft.com/office/drawing/2014/main" id="{7A8482F4-E12E-4588-A5ED-6B8EC36CFBD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57" name="Text Box 10">
          <a:extLst>
            <a:ext uri="{FF2B5EF4-FFF2-40B4-BE49-F238E27FC236}">
              <a16:creationId xmlns:a16="http://schemas.microsoft.com/office/drawing/2014/main" id="{0CC10A62-F139-43C1-AC0D-3F5D992B5915}"/>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58" name="Text Box 29">
          <a:extLst>
            <a:ext uri="{FF2B5EF4-FFF2-40B4-BE49-F238E27FC236}">
              <a16:creationId xmlns:a16="http://schemas.microsoft.com/office/drawing/2014/main" id="{CEB92E31-9834-4361-96CE-3F34C86A737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59" name="Text Box 29">
          <a:extLst>
            <a:ext uri="{FF2B5EF4-FFF2-40B4-BE49-F238E27FC236}">
              <a16:creationId xmlns:a16="http://schemas.microsoft.com/office/drawing/2014/main" id="{9D850CC7-EAD4-47E0-958A-20B9D504829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60" name="Text Box 29">
          <a:extLst>
            <a:ext uri="{FF2B5EF4-FFF2-40B4-BE49-F238E27FC236}">
              <a16:creationId xmlns:a16="http://schemas.microsoft.com/office/drawing/2014/main" id="{28692945-3C22-4183-9215-860B0FB77E2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61" name="Text Box 10">
          <a:extLst>
            <a:ext uri="{FF2B5EF4-FFF2-40B4-BE49-F238E27FC236}">
              <a16:creationId xmlns:a16="http://schemas.microsoft.com/office/drawing/2014/main" id="{ACB94678-1181-4725-ACB3-9AFB09B58E8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62" name="Text Box 10">
          <a:extLst>
            <a:ext uri="{FF2B5EF4-FFF2-40B4-BE49-F238E27FC236}">
              <a16:creationId xmlns:a16="http://schemas.microsoft.com/office/drawing/2014/main" id="{022713E1-ADE1-4050-A8E1-48B3B28722C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63" name="Text Box 29">
          <a:extLst>
            <a:ext uri="{FF2B5EF4-FFF2-40B4-BE49-F238E27FC236}">
              <a16:creationId xmlns:a16="http://schemas.microsoft.com/office/drawing/2014/main" id="{BC9809F5-E5B7-4CD1-B3C2-25101E01B2E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64" name="Text Box 29">
          <a:extLst>
            <a:ext uri="{FF2B5EF4-FFF2-40B4-BE49-F238E27FC236}">
              <a16:creationId xmlns:a16="http://schemas.microsoft.com/office/drawing/2014/main" id="{8626A549-FDB9-4AC4-B909-0B12867F270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65" name="Text Box 29">
          <a:extLst>
            <a:ext uri="{FF2B5EF4-FFF2-40B4-BE49-F238E27FC236}">
              <a16:creationId xmlns:a16="http://schemas.microsoft.com/office/drawing/2014/main" id="{95CAD923-11DC-415B-8220-06693C7F896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214523"/>
    <xdr:sp macro="" textlink="">
      <xdr:nvSpPr>
        <xdr:cNvPr id="66" name="Text Box 10">
          <a:extLst>
            <a:ext uri="{FF2B5EF4-FFF2-40B4-BE49-F238E27FC236}">
              <a16:creationId xmlns:a16="http://schemas.microsoft.com/office/drawing/2014/main" id="{22343B21-1890-4EF6-A419-74B6EF457762}"/>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77258"/>
    <xdr:sp macro="" textlink="">
      <xdr:nvSpPr>
        <xdr:cNvPr id="67" name="Text Box 29">
          <a:extLst>
            <a:ext uri="{FF2B5EF4-FFF2-40B4-BE49-F238E27FC236}">
              <a16:creationId xmlns:a16="http://schemas.microsoft.com/office/drawing/2014/main" id="{87387289-D209-4775-A458-EB6ABF729695}"/>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210894"/>
    <xdr:sp macro="" textlink="">
      <xdr:nvSpPr>
        <xdr:cNvPr id="68" name="Text Box 10">
          <a:extLst>
            <a:ext uri="{FF2B5EF4-FFF2-40B4-BE49-F238E27FC236}">
              <a16:creationId xmlns:a16="http://schemas.microsoft.com/office/drawing/2014/main" id="{39D81458-3511-4D06-B51F-1FAED10A1693}"/>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210894"/>
    <xdr:sp macro="" textlink="">
      <xdr:nvSpPr>
        <xdr:cNvPr id="69" name="Text Box 10">
          <a:extLst>
            <a:ext uri="{FF2B5EF4-FFF2-40B4-BE49-F238E27FC236}">
              <a16:creationId xmlns:a16="http://schemas.microsoft.com/office/drawing/2014/main" id="{8F6419A4-E816-4F6C-ADDC-0912A20025AB}"/>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77256"/>
    <xdr:sp macro="" textlink="">
      <xdr:nvSpPr>
        <xdr:cNvPr id="70" name="Text Box 29">
          <a:extLst>
            <a:ext uri="{FF2B5EF4-FFF2-40B4-BE49-F238E27FC236}">
              <a16:creationId xmlns:a16="http://schemas.microsoft.com/office/drawing/2014/main" id="{8E662FEB-10A4-4DDB-8B7C-8C38FA073709}"/>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214524"/>
    <xdr:sp macro="" textlink="">
      <xdr:nvSpPr>
        <xdr:cNvPr id="71" name="Text Box 10">
          <a:extLst>
            <a:ext uri="{FF2B5EF4-FFF2-40B4-BE49-F238E27FC236}">
              <a16:creationId xmlns:a16="http://schemas.microsoft.com/office/drawing/2014/main" id="{B3638967-213B-46DC-911E-D16238C4F60B}"/>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72" name="Text Box 29">
          <a:extLst>
            <a:ext uri="{FF2B5EF4-FFF2-40B4-BE49-F238E27FC236}">
              <a16:creationId xmlns:a16="http://schemas.microsoft.com/office/drawing/2014/main" id="{923D764E-F3FD-4231-9950-8EAF4F22A09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73" name="Text Box 29">
          <a:extLst>
            <a:ext uri="{FF2B5EF4-FFF2-40B4-BE49-F238E27FC236}">
              <a16:creationId xmlns:a16="http://schemas.microsoft.com/office/drawing/2014/main" id="{6CBD80C5-535C-4ABC-A089-C60CA2D0774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74" name="Text Box 29">
          <a:extLst>
            <a:ext uri="{FF2B5EF4-FFF2-40B4-BE49-F238E27FC236}">
              <a16:creationId xmlns:a16="http://schemas.microsoft.com/office/drawing/2014/main" id="{9470C06F-4A13-4D20-9052-DCFB0948A35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75" name="Text Box 10">
          <a:extLst>
            <a:ext uri="{FF2B5EF4-FFF2-40B4-BE49-F238E27FC236}">
              <a16:creationId xmlns:a16="http://schemas.microsoft.com/office/drawing/2014/main" id="{873CFBD0-0FD2-4A73-A0BF-C4BE299FD76D}"/>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76" name="Text Box 10">
          <a:extLst>
            <a:ext uri="{FF2B5EF4-FFF2-40B4-BE49-F238E27FC236}">
              <a16:creationId xmlns:a16="http://schemas.microsoft.com/office/drawing/2014/main" id="{6D1BC668-0932-4573-9517-55488478C019}"/>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77" name="Text Box 29">
          <a:extLst>
            <a:ext uri="{FF2B5EF4-FFF2-40B4-BE49-F238E27FC236}">
              <a16:creationId xmlns:a16="http://schemas.microsoft.com/office/drawing/2014/main" id="{307130FF-868C-4611-8824-75AAAC174BD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78" name="Text Box 29">
          <a:extLst>
            <a:ext uri="{FF2B5EF4-FFF2-40B4-BE49-F238E27FC236}">
              <a16:creationId xmlns:a16="http://schemas.microsoft.com/office/drawing/2014/main" id="{63A45B23-2F18-4DAF-903D-A1CE859EC22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79" name="Text Box 29">
          <a:extLst>
            <a:ext uri="{FF2B5EF4-FFF2-40B4-BE49-F238E27FC236}">
              <a16:creationId xmlns:a16="http://schemas.microsoft.com/office/drawing/2014/main" id="{33484BCD-247D-428B-AD83-1C21684EA81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80" name="Text Box 10">
          <a:extLst>
            <a:ext uri="{FF2B5EF4-FFF2-40B4-BE49-F238E27FC236}">
              <a16:creationId xmlns:a16="http://schemas.microsoft.com/office/drawing/2014/main" id="{AE9FB18B-8369-433E-8251-BA46B8762AB1}"/>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81" name="Text Box 10">
          <a:extLst>
            <a:ext uri="{FF2B5EF4-FFF2-40B4-BE49-F238E27FC236}">
              <a16:creationId xmlns:a16="http://schemas.microsoft.com/office/drawing/2014/main" id="{6F50E851-634F-4410-9F57-3B19D491667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82" name="Text Box 29">
          <a:extLst>
            <a:ext uri="{FF2B5EF4-FFF2-40B4-BE49-F238E27FC236}">
              <a16:creationId xmlns:a16="http://schemas.microsoft.com/office/drawing/2014/main" id="{9F2BF1B7-ABCE-4E5F-A55C-BC076D7CAC0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83" name="Text Box 29">
          <a:extLst>
            <a:ext uri="{FF2B5EF4-FFF2-40B4-BE49-F238E27FC236}">
              <a16:creationId xmlns:a16="http://schemas.microsoft.com/office/drawing/2014/main" id="{1466864A-E34E-45FA-A2A3-CA7DBEF4D1D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84" name="Text Box 29">
          <a:extLst>
            <a:ext uri="{FF2B5EF4-FFF2-40B4-BE49-F238E27FC236}">
              <a16:creationId xmlns:a16="http://schemas.microsoft.com/office/drawing/2014/main" id="{79049FFD-12E3-450C-B4F8-9CC055104CB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85" name="Text Box 10">
          <a:extLst>
            <a:ext uri="{FF2B5EF4-FFF2-40B4-BE49-F238E27FC236}">
              <a16:creationId xmlns:a16="http://schemas.microsoft.com/office/drawing/2014/main" id="{0348DD56-0E26-490A-81E4-94BA90FAB24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23850"/>
    <xdr:sp macro="" textlink="">
      <xdr:nvSpPr>
        <xdr:cNvPr id="86" name="Text Box 10">
          <a:extLst>
            <a:ext uri="{FF2B5EF4-FFF2-40B4-BE49-F238E27FC236}">
              <a16:creationId xmlns:a16="http://schemas.microsoft.com/office/drawing/2014/main" id="{652F24C6-581A-4696-82DA-13391FE8C72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87" name="Text Box 29">
          <a:extLst>
            <a:ext uri="{FF2B5EF4-FFF2-40B4-BE49-F238E27FC236}">
              <a16:creationId xmlns:a16="http://schemas.microsoft.com/office/drawing/2014/main" id="{F4E0E0A5-0CB0-4CA9-9789-5295DE6C9D5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88" name="Text Box 29">
          <a:extLst>
            <a:ext uri="{FF2B5EF4-FFF2-40B4-BE49-F238E27FC236}">
              <a16:creationId xmlns:a16="http://schemas.microsoft.com/office/drawing/2014/main" id="{8FAC22B1-D5B9-4C21-B80D-E9FE5441C31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14</xdr:row>
      <xdr:rowOff>0</xdr:rowOff>
    </xdr:from>
    <xdr:ext cx="82826" cy="342071"/>
    <xdr:sp macro="" textlink="">
      <xdr:nvSpPr>
        <xdr:cNvPr id="89" name="Text Box 29">
          <a:extLst>
            <a:ext uri="{FF2B5EF4-FFF2-40B4-BE49-F238E27FC236}">
              <a16:creationId xmlns:a16="http://schemas.microsoft.com/office/drawing/2014/main" id="{88C13E4F-CF65-4318-AF01-52F65D16E97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9F3D2359-71C6-4C8B-A036-386A24D538CC}"/>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F20D70D9-606D-44D6-83D6-8260A6A2894A}"/>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1B550D12-A390-43BB-88B4-C15068F5905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718C718A-2E08-448E-929F-32872338C76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AA76768D-7892-42B4-84AF-5DC1054F4FE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6107A4C4-3E10-48BE-BCA6-F6BC8DAFDD3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0153BBF8-0C44-47F8-8B6D-B66742D25F77}"/>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E6AD533A-426A-47D3-A34E-EF7F50679E6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4601D7A1-0F5D-431C-A798-24DCB7EB523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ADAC675F-2B4D-4A14-A42F-FF5EAFE6069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7523785E-CAAE-4D52-90F7-AD16EE14B05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54F75324-8835-499A-B108-BE2379E9228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706493D8-2074-464F-B000-73C36F331B9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D00DDCA1-83BE-48B1-BCBA-9949254E12D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40917166-D620-4324-9ED3-6D48829E1C1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C46C4734-8EC5-443B-BBDB-B409EDE1FF9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DE6A757B-D429-4D1A-BBDA-64E6D3E2A7D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412E4409-3D4C-4F0F-92F0-5FDDC697F0F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C3EB57A0-E2B7-4A2B-A497-AA628B97CC7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0338D953-BB33-4F7F-8EC4-476803D27BB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70F03418-82A5-49F6-B52B-25207825A6E0}"/>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D391316C-920F-4171-83D7-767E4B49D40F}"/>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16383F82-0590-4BDB-A9E8-8817F9FB05CF}"/>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4B4DAF65-679C-4E1C-8F74-F1CFFC8204D9}"/>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91720E62-3BF9-4355-9651-24D0FC12E823}"/>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0028276A-C7B2-49CC-AB0A-FA7E20771021}"/>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3D53DB67-8D64-4696-BF01-1FC740F6B39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71747143-0BEF-4B09-B9E2-49DD089934C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E0CB3A86-8C2F-44E2-B200-30678DF9AC5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ABCDFC0A-E005-4602-AEC8-8917DD186A0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A261EDC4-6DB6-4B2B-A94B-5DFD4A808D4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553CE82B-E5B3-4DF3-9AC4-314B6D2D394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12B83CF1-B5F4-4EB6-8B49-7D07E2EADD0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E9AD67F5-0F6B-4403-8C1F-3F94978A6A7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15175768-91C2-45FE-9616-526ED9F57073}"/>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303C6B02-4958-4D66-AB32-E969EE567A2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BACBAD47-A9E2-4538-8DC7-3CD62F7815C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ACE4F613-C3CA-4604-823F-40D66ECE548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16C4C0D4-4FD1-4315-9F55-12D0949F86F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C0108420-36F2-4394-8D39-E3E486BDCB1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A96D762D-8952-48B7-8CB6-468AAE4E8F8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810D699D-D0AE-4E70-81F6-8830E2E0795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4E0EA790-684F-4715-B226-CD95B7CB3B6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4083160E-9101-4568-B852-64CCE61F73A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473"/>
    <xdr:sp macro="" textlink="">
      <xdr:nvSpPr>
        <xdr:cNvPr id="46" name="Text Box 29">
          <a:extLst>
            <a:ext uri="{FF2B5EF4-FFF2-40B4-BE49-F238E27FC236}">
              <a16:creationId xmlns:a16="http://schemas.microsoft.com/office/drawing/2014/main" id="{E457A97D-F518-43A6-9A7A-82A2D96EC3E5}"/>
            </a:ext>
          </a:extLst>
        </xdr:cNvPr>
        <xdr:cNvSpPr txBox="1">
          <a:spLocks noChangeArrowheads="1"/>
        </xdr:cNvSpPr>
      </xdr:nvSpPr>
      <xdr:spPr>
        <a:xfrm>
          <a:off x="3688080" y="2097786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3926"/>
    <xdr:sp macro="" textlink="">
      <xdr:nvSpPr>
        <xdr:cNvPr id="47" name="Text Box 29">
          <a:extLst>
            <a:ext uri="{FF2B5EF4-FFF2-40B4-BE49-F238E27FC236}">
              <a16:creationId xmlns:a16="http://schemas.microsoft.com/office/drawing/2014/main" id="{83C2340C-9EBA-4019-96E2-2E6DAFFBA69F}"/>
            </a:ext>
          </a:extLst>
        </xdr:cNvPr>
        <xdr:cNvSpPr txBox="1">
          <a:spLocks noChangeArrowheads="1"/>
        </xdr:cNvSpPr>
      </xdr:nvSpPr>
      <xdr:spPr>
        <a:xfrm>
          <a:off x="3688080" y="2097786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48" name="Text Box 29">
          <a:extLst>
            <a:ext uri="{FF2B5EF4-FFF2-40B4-BE49-F238E27FC236}">
              <a16:creationId xmlns:a16="http://schemas.microsoft.com/office/drawing/2014/main" id="{E770E504-9335-4789-AB5C-3E9BAF20F09E}"/>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49" name="Text Box 29">
          <a:extLst>
            <a:ext uri="{FF2B5EF4-FFF2-40B4-BE49-F238E27FC236}">
              <a16:creationId xmlns:a16="http://schemas.microsoft.com/office/drawing/2014/main" id="{7090CC6E-7ACB-44DD-B5F6-E7CF224CA144}"/>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50" name="Text Box 29">
          <a:extLst>
            <a:ext uri="{FF2B5EF4-FFF2-40B4-BE49-F238E27FC236}">
              <a16:creationId xmlns:a16="http://schemas.microsoft.com/office/drawing/2014/main" id="{5A4D940B-829D-40BC-9CC3-13E3D86F9F42}"/>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51" name="Text Box 10">
          <a:extLst>
            <a:ext uri="{FF2B5EF4-FFF2-40B4-BE49-F238E27FC236}">
              <a16:creationId xmlns:a16="http://schemas.microsoft.com/office/drawing/2014/main" id="{43732D82-5906-4B25-B004-742F96905865}"/>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52" name="Text Box 10">
          <a:extLst>
            <a:ext uri="{FF2B5EF4-FFF2-40B4-BE49-F238E27FC236}">
              <a16:creationId xmlns:a16="http://schemas.microsoft.com/office/drawing/2014/main" id="{C1E69C7A-B7B0-4C02-AAD7-7EAC520A6ED5}"/>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53" name="Text Box 29">
          <a:extLst>
            <a:ext uri="{FF2B5EF4-FFF2-40B4-BE49-F238E27FC236}">
              <a16:creationId xmlns:a16="http://schemas.microsoft.com/office/drawing/2014/main" id="{736D002B-F6C5-4037-8B5F-B31F47B42A1D}"/>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54" name="Text Box 29">
          <a:extLst>
            <a:ext uri="{FF2B5EF4-FFF2-40B4-BE49-F238E27FC236}">
              <a16:creationId xmlns:a16="http://schemas.microsoft.com/office/drawing/2014/main" id="{89D608A5-094C-47B6-B972-2ED81DB57A41}"/>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55" name="Text Box 29">
          <a:extLst>
            <a:ext uri="{FF2B5EF4-FFF2-40B4-BE49-F238E27FC236}">
              <a16:creationId xmlns:a16="http://schemas.microsoft.com/office/drawing/2014/main" id="{EAD91E50-305E-4FD3-8660-93A3B575091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56" name="Text Box 10">
          <a:extLst>
            <a:ext uri="{FF2B5EF4-FFF2-40B4-BE49-F238E27FC236}">
              <a16:creationId xmlns:a16="http://schemas.microsoft.com/office/drawing/2014/main" id="{DDE90CBC-4947-40FF-BDC3-076591FFA992}"/>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57" name="Text Box 10">
          <a:extLst>
            <a:ext uri="{FF2B5EF4-FFF2-40B4-BE49-F238E27FC236}">
              <a16:creationId xmlns:a16="http://schemas.microsoft.com/office/drawing/2014/main" id="{41410CDC-A32C-4FB9-A36A-2AB403F2ABDE}"/>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58" name="Text Box 29">
          <a:extLst>
            <a:ext uri="{FF2B5EF4-FFF2-40B4-BE49-F238E27FC236}">
              <a16:creationId xmlns:a16="http://schemas.microsoft.com/office/drawing/2014/main" id="{B2589605-1ED5-43CA-845A-F9CBFA16ECAE}"/>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59" name="Text Box 29">
          <a:extLst>
            <a:ext uri="{FF2B5EF4-FFF2-40B4-BE49-F238E27FC236}">
              <a16:creationId xmlns:a16="http://schemas.microsoft.com/office/drawing/2014/main" id="{53D3C8CF-961C-499B-B4E0-145934B0AA39}"/>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60" name="Text Box 29">
          <a:extLst>
            <a:ext uri="{FF2B5EF4-FFF2-40B4-BE49-F238E27FC236}">
              <a16:creationId xmlns:a16="http://schemas.microsoft.com/office/drawing/2014/main" id="{25591708-E76E-436D-B3E9-4DA19C76CD2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61" name="Text Box 10">
          <a:extLst>
            <a:ext uri="{FF2B5EF4-FFF2-40B4-BE49-F238E27FC236}">
              <a16:creationId xmlns:a16="http://schemas.microsoft.com/office/drawing/2014/main" id="{71E39086-17A4-475A-9A7A-095ACB1BDE91}"/>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62" name="Text Box 10">
          <a:extLst>
            <a:ext uri="{FF2B5EF4-FFF2-40B4-BE49-F238E27FC236}">
              <a16:creationId xmlns:a16="http://schemas.microsoft.com/office/drawing/2014/main" id="{DF3C2AFC-1293-41F0-8919-3D427E74B9E9}"/>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63" name="Text Box 29">
          <a:extLst>
            <a:ext uri="{FF2B5EF4-FFF2-40B4-BE49-F238E27FC236}">
              <a16:creationId xmlns:a16="http://schemas.microsoft.com/office/drawing/2014/main" id="{0F843DBD-24BB-4746-80D3-0A80E23916D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64" name="Text Box 29">
          <a:extLst>
            <a:ext uri="{FF2B5EF4-FFF2-40B4-BE49-F238E27FC236}">
              <a16:creationId xmlns:a16="http://schemas.microsoft.com/office/drawing/2014/main" id="{B9ADCE2D-2047-4837-99F6-9D683C7C5B92}"/>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65" name="Text Box 29">
          <a:extLst>
            <a:ext uri="{FF2B5EF4-FFF2-40B4-BE49-F238E27FC236}">
              <a16:creationId xmlns:a16="http://schemas.microsoft.com/office/drawing/2014/main" id="{BC0008D0-ACE5-41ED-9989-82DB9ADE9B8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214523"/>
    <xdr:sp macro="" textlink="">
      <xdr:nvSpPr>
        <xdr:cNvPr id="66" name="Text Box 10">
          <a:extLst>
            <a:ext uri="{FF2B5EF4-FFF2-40B4-BE49-F238E27FC236}">
              <a16:creationId xmlns:a16="http://schemas.microsoft.com/office/drawing/2014/main" id="{2C9D4096-F469-4BF1-8C89-BDAAD930C212}"/>
            </a:ext>
          </a:extLst>
        </xdr:cNvPr>
        <xdr:cNvSpPr txBox="1">
          <a:spLocks noChangeArrowheads="1"/>
        </xdr:cNvSpPr>
      </xdr:nvSpPr>
      <xdr:spPr>
        <a:xfrm>
          <a:off x="3688080" y="2097786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77258"/>
    <xdr:sp macro="" textlink="">
      <xdr:nvSpPr>
        <xdr:cNvPr id="67" name="Text Box 29">
          <a:extLst>
            <a:ext uri="{FF2B5EF4-FFF2-40B4-BE49-F238E27FC236}">
              <a16:creationId xmlns:a16="http://schemas.microsoft.com/office/drawing/2014/main" id="{0E267AF0-7EBE-4850-91F7-BE0D1BC4E74E}"/>
            </a:ext>
          </a:extLst>
        </xdr:cNvPr>
        <xdr:cNvSpPr txBox="1">
          <a:spLocks noChangeArrowheads="1"/>
        </xdr:cNvSpPr>
      </xdr:nvSpPr>
      <xdr:spPr>
        <a:xfrm>
          <a:off x="3688080" y="2097786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210894"/>
    <xdr:sp macro="" textlink="">
      <xdr:nvSpPr>
        <xdr:cNvPr id="68" name="Text Box 10">
          <a:extLst>
            <a:ext uri="{FF2B5EF4-FFF2-40B4-BE49-F238E27FC236}">
              <a16:creationId xmlns:a16="http://schemas.microsoft.com/office/drawing/2014/main" id="{82DF7041-CC35-4A56-86C1-077A40472A96}"/>
            </a:ext>
          </a:extLst>
        </xdr:cNvPr>
        <xdr:cNvSpPr txBox="1">
          <a:spLocks noChangeArrowheads="1"/>
        </xdr:cNvSpPr>
      </xdr:nvSpPr>
      <xdr:spPr>
        <a:xfrm>
          <a:off x="3688080" y="2097786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210894"/>
    <xdr:sp macro="" textlink="">
      <xdr:nvSpPr>
        <xdr:cNvPr id="69" name="Text Box 10">
          <a:extLst>
            <a:ext uri="{FF2B5EF4-FFF2-40B4-BE49-F238E27FC236}">
              <a16:creationId xmlns:a16="http://schemas.microsoft.com/office/drawing/2014/main" id="{06A8F2B0-9BEE-40F8-9B55-0B3F23507D5C}"/>
            </a:ext>
          </a:extLst>
        </xdr:cNvPr>
        <xdr:cNvSpPr txBox="1">
          <a:spLocks noChangeArrowheads="1"/>
        </xdr:cNvSpPr>
      </xdr:nvSpPr>
      <xdr:spPr>
        <a:xfrm>
          <a:off x="3688080" y="2097786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77256"/>
    <xdr:sp macro="" textlink="">
      <xdr:nvSpPr>
        <xdr:cNvPr id="70" name="Text Box 29">
          <a:extLst>
            <a:ext uri="{FF2B5EF4-FFF2-40B4-BE49-F238E27FC236}">
              <a16:creationId xmlns:a16="http://schemas.microsoft.com/office/drawing/2014/main" id="{152AE4D6-D3A1-437C-8448-D0E06C067927}"/>
            </a:ext>
          </a:extLst>
        </xdr:cNvPr>
        <xdr:cNvSpPr txBox="1">
          <a:spLocks noChangeArrowheads="1"/>
        </xdr:cNvSpPr>
      </xdr:nvSpPr>
      <xdr:spPr>
        <a:xfrm>
          <a:off x="3688080" y="2097786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214524"/>
    <xdr:sp macro="" textlink="">
      <xdr:nvSpPr>
        <xdr:cNvPr id="71" name="Text Box 10">
          <a:extLst>
            <a:ext uri="{FF2B5EF4-FFF2-40B4-BE49-F238E27FC236}">
              <a16:creationId xmlns:a16="http://schemas.microsoft.com/office/drawing/2014/main" id="{2FF3B2D5-DA13-4B08-8F7B-F4E504416328}"/>
            </a:ext>
          </a:extLst>
        </xdr:cNvPr>
        <xdr:cNvSpPr txBox="1">
          <a:spLocks noChangeArrowheads="1"/>
        </xdr:cNvSpPr>
      </xdr:nvSpPr>
      <xdr:spPr>
        <a:xfrm>
          <a:off x="3688080" y="2097786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72" name="Text Box 29">
          <a:extLst>
            <a:ext uri="{FF2B5EF4-FFF2-40B4-BE49-F238E27FC236}">
              <a16:creationId xmlns:a16="http://schemas.microsoft.com/office/drawing/2014/main" id="{0CDBCD21-345D-4A17-A950-D10BAEBA6FA9}"/>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73" name="Text Box 29">
          <a:extLst>
            <a:ext uri="{FF2B5EF4-FFF2-40B4-BE49-F238E27FC236}">
              <a16:creationId xmlns:a16="http://schemas.microsoft.com/office/drawing/2014/main" id="{3DDAAE7C-01B7-470D-95ED-1BF56AAD87DD}"/>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74" name="Text Box 29">
          <a:extLst>
            <a:ext uri="{FF2B5EF4-FFF2-40B4-BE49-F238E27FC236}">
              <a16:creationId xmlns:a16="http://schemas.microsoft.com/office/drawing/2014/main" id="{4FB7AD80-8E9F-4774-B52A-5BCCE599BD4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75" name="Text Box 10">
          <a:extLst>
            <a:ext uri="{FF2B5EF4-FFF2-40B4-BE49-F238E27FC236}">
              <a16:creationId xmlns:a16="http://schemas.microsoft.com/office/drawing/2014/main" id="{3EC111A8-08BD-44AD-A27B-3EE13DEF40A7}"/>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76" name="Text Box 10">
          <a:extLst>
            <a:ext uri="{FF2B5EF4-FFF2-40B4-BE49-F238E27FC236}">
              <a16:creationId xmlns:a16="http://schemas.microsoft.com/office/drawing/2014/main" id="{E1D25DD6-9476-4BBB-B199-9EFDF48272CD}"/>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77" name="Text Box 29">
          <a:extLst>
            <a:ext uri="{FF2B5EF4-FFF2-40B4-BE49-F238E27FC236}">
              <a16:creationId xmlns:a16="http://schemas.microsoft.com/office/drawing/2014/main" id="{3F971716-85FC-4988-B76D-B3A0809395D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78" name="Text Box 29">
          <a:extLst>
            <a:ext uri="{FF2B5EF4-FFF2-40B4-BE49-F238E27FC236}">
              <a16:creationId xmlns:a16="http://schemas.microsoft.com/office/drawing/2014/main" id="{9318CEAB-05C6-4B32-867D-BB2CE1661E9D}"/>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79" name="Text Box 29">
          <a:extLst>
            <a:ext uri="{FF2B5EF4-FFF2-40B4-BE49-F238E27FC236}">
              <a16:creationId xmlns:a16="http://schemas.microsoft.com/office/drawing/2014/main" id="{20E64EF5-470D-4245-BDA4-E61ADFCB1814}"/>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80" name="Text Box 10">
          <a:extLst>
            <a:ext uri="{FF2B5EF4-FFF2-40B4-BE49-F238E27FC236}">
              <a16:creationId xmlns:a16="http://schemas.microsoft.com/office/drawing/2014/main" id="{5F06479A-102C-43DE-AFA0-9E327AD6BEFA}"/>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81" name="Text Box 10">
          <a:extLst>
            <a:ext uri="{FF2B5EF4-FFF2-40B4-BE49-F238E27FC236}">
              <a16:creationId xmlns:a16="http://schemas.microsoft.com/office/drawing/2014/main" id="{878C32D6-72F8-4F0A-BFAC-D2ED841C6356}"/>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82" name="Text Box 29">
          <a:extLst>
            <a:ext uri="{FF2B5EF4-FFF2-40B4-BE49-F238E27FC236}">
              <a16:creationId xmlns:a16="http://schemas.microsoft.com/office/drawing/2014/main" id="{FE1C9174-AAD6-4E0E-BFE7-F2D32C7263A1}"/>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83" name="Text Box 29">
          <a:extLst>
            <a:ext uri="{FF2B5EF4-FFF2-40B4-BE49-F238E27FC236}">
              <a16:creationId xmlns:a16="http://schemas.microsoft.com/office/drawing/2014/main" id="{CF54E334-2257-4F1A-B990-435A0192E6CA}"/>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84" name="Text Box 29">
          <a:extLst>
            <a:ext uri="{FF2B5EF4-FFF2-40B4-BE49-F238E27FC236}">
              <a16:creationId xmlns:a16="http://schemas.microsoft.com/office/drawing/2014/main" id="{03AD885F-8E9D-4B47-9BD3-6382A39CBDE2}"/>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85" name="Text Box 10">
          <a:extLst>
            <a:ext uri="{FF2B5EF4-FFF2-40B4-BE49-F238E27FC236}">
              <a16:creationId xmlns:a16="http://schemas.microsoft.com/office/drawing/2014/main" id="{E6F75C1F-8548-4C3F-9C79-6164511A937D}"/>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23850"/>
    <xdr:sp macro="" textlink="">
      <xdr:nvSpPr>
        <xdr:cNvPr id="86" name="Text Box 10">
          <a:extLst>
            <a:ext uri="{FF2B5EF4-FFF2-40B4-BE49-F238E27FC236}">
              <a16:creationId xmlns:a16="http://schemas.microsoft.com/office/drawing/2014/main" id="{67B6844E-7AD7-45B0-A9B6-8390EBC1251D}"/>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87" name="Text Box 29">
          <a:extLst>
            <a:ext uri="{FF2B5EF4-FFF2-40B4-BE49-F238E27FC236}">
              <a16:creationId xmlns:a16="http://schemas.microsoft.com/office/drawing/2014/main" id="{E24AFBE2-9001-4D64-BB60-D62BF2D40B8D}"/>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88" name="Text Box 29">
          <a:extLst>
            <a:ext uri="{FF2B5EF4-FFF2-40B4-BE49-F238E27FC236}">
              <a16:creationId xmlns:a16="http://schemas.microsoft.com/office/drawing/2014/main" id="{8FC43615-6358-4B59-A370-E95EB6BF040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34</xdr:row>
      <xdr:rowOff>0</xdr:rowOff>
    </xdr:from>
    <xdr:ext cx="82826" cy="342071"/>
    <xdr:sp macro="" textlink="">
      <xdr:nvSpPr>
        <xdr:cNvPr id="89" name="Text Box 29">
          <a:extLst>
            <a:ext uri="{FF2B5EF4-FFF2-40B4-BE49-F238E27FC236}">
              <a16:creationId xmlns:a16="http://schemas.microsoft.com/office/drawing/2014/main" id="{83D799FE-5B08-4F97-98E8-DD369C068931}"/>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5D2A43E2-538A-4C8B-B7E0-72E90771865C}"/>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66E0C7D9-557C-44C9-AC2E-6F899B69F173}"/>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F56E1BA6-880C-4D6F-BA22-D985CBE0087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DED6CA77-B66C-4EAA-9F9C-C3C8ADC8B63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B7CB5F33-C64A-47F3-831C-0A5A1AF16A9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10ED15BF-7617-4EE1-8F12-E2AFBB121DA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38832C4B-90D7-4F0A-88DB-BCEFEE870831}"/>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1601D190-907A-4FC9-942A-912728A1B79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C97691FC-F136-4B9B-8A89-BD89712D00F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87C62D9B-EC34-4DED-9984-E01FBEEA63D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4C0E6FA9-CCA2-4D4E-B377-67F30E13695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AF065B0C-F44B-4231-AA26-4E2E0E96BE4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7FEC5696-6497-427E-8478-145A464BEBD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38704363-D5F8-4880-9ABF-2C6C91A90F6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D437AAEE-FA52-4965-929C-7BD17CA7F54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702B08DB-2667-4F67-9DF4-58B9BC2BCD8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E6B290EF-C591-4654-875B-50BC713C326D}"/>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6E57BE64-BFE2-4CCE-AD08-48F820E8B6A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B5FF9185-DCC5-4529-8A24-4F0B2B34819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B0529306-5233-47F3-A6E4-03F751BC1E9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A42E59F4-58C4-40C0-889A-B101062E6A29}"/>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8FC037E3-FACF-4A07-9606-2BB687B93433}"/>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B328F052-95F3-46ED-9C8E-61AD37DC050F}"/>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BB2A90FF-7343-4A2E-BFFE-2B48607C8B6F}"/>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E96C5536-1E55-48B8-998E-93B743ED374B}"/>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1056BCA4-C090-4044-B35B-9CB9C294BFEC}"/>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9961D558-07CF-4EA8-99B3-EA5517A9E51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FCD9107D-F739-4B3A-9B4B-3B3497C6BEF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1AE68B6F-4673-4957-8DA9-A07A20779E0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0D29B4F7-7ABF-451E-8FF3-ED6B0173D5B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3F8C1040-59AC-4205-A56E-2D2D1BFA30C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5D17170E-746F-468B-AFDA-B5527A31124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59C1AAE5-E5E0-4E82-97D5-71935FBECC1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2BA34885-0A20-4D86-B610-3C1A8991AE9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89C04FD3-07F4-4493-880E-B251816D03D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40655BAB-46B0-49CA-92DE-60690D36CBA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65074E45-26AF-4D91-BE87-EA3ADE5452A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55DAD20D-B7C2-4D5C-9D4C-1BBAC443ED2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90D78E61-A4BB-4B06-8F21-ECA60DC120B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45457B11-B571-427B-A83E-0ED10195AA1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F0EB55B5-7B8D-4CC4-AE35-D8A36706032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020F68FF-8B5C-4940-BD01-9259709A6A4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FE9251DF-2DA2-4270-B961-88ED809C120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94DDFA5A-E64E-433B-84CD-EBBF550E445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473"/>
    <xdr:sp macro="" textlink="">
      <xdr:nvSpPr>
        <xdr:cNvPr id="46" name="Text Box 29">
          <a:extLst>
            <a:ext uri="{FF2B5EF4-FFF2-40B4-BE49-F238E27FC236}">
              <a16:creationId xmlns:a16="http://schemas.microsoft.com/office/drawing/2014/main" id="{0803BAFB-2E78-4557-9E57-7F747BBF5074}"/>
            </a:ext>
          </a:extLst>
        </xdr:cNvPr>
        <xdr:cNvSpPr txBox="1">
          <a:spLocks noChangeArrowheads="1"/>
        </xdr:cNvSpPr>
      </xdr:nvSpPr>
      <xdr:spPr>
        <a:xfrm>
          <a:off x="3688080" y="1304544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3926"/>
    <xdr:sp macro="" textlink="">
      <xdr:nvSpPr>
        <xdr:cNvPr id="47" name="Text Box 29">
          <a:extLst>
            <a:ext uri="{FF2B5EF4-FFF2-40B4-BE49-F238E27FC236}">
              <a16:creationId xmlns:a16="http://schemas.microsoft.com/office/drawing/2014/main" id="{452ADD07-6DB9-4062-9128-AA4D9ECA2777}"/>
            </a:ext>
          </a:extLst>
        </xdr:cNvPr>
        <xdr:cNvSpPr txBox="1">
          <a:spLocks noChangeArrowheads="1"/>
        </xdr:cNvSpPr>
      </xdr:nvSpPr>
      <xdr:spPr>
        <a:xfrm>
          <a:off x="3688080" y="1304544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48" name="Text Box 29">
          <a:extLst>
            <a:ext uri="{FF2B5EF4-FFF2-40B4-BE49-F238E27FC236}">
              <a16:creationId xmlns:a16="http://schemas.microsoft.com/office/drawing/2014/main" id="{9F75EE1A-92F2-4612-ACD6-C0985512F0BB}"/>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49" name="Text Box 29">
          <a:extLst>
            <a:ext uri="{FF2B5EF4-FFF2-40B4-BE49-F238E27FC236}">
              <a16:creationId xmlns:a16="http://schemas.microsoft.com/office/drawing/2014/main" id="{BB2907D8-B019-4FB0-BEF3-C52B9413AE22}"/>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50" name="Text Box 29">
          <a:extLst>
            <a:ext uri="{FF2B5EF4-FFF2-40B4-BE49-F238E27FC236}">
              <a16:creationId xmlns:a16="http://schemas.microsoft.com/office/drawing/2014/main" id="{CADA0034-624C-403A-91C5-961433F86D36}"/>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51" name="Text Box 10">
          <a:extLst>
            <a:ext uri="{FF2B5EF4-FFF2-40B4-BE49-F238E27FC236}">
              <a16:creationId xmlns:a16="http://schemas.microsoft.com/office/drawing/2014/main" id="{9D6EA259-F9BE-4606-A924-641352169A2F}"/>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52" name="Text Box 10">
          <a:extLst>
            <a:ext uri="{FF2B5EF4-FFF2-40B4-BE49-F238E27FC236}">
              <a16:creationId xmlns:a16="http://schemas.microsoft.com/office/drawing/2014/main" id="{C8BE8C93-96F6-45D3-BD59-09AAFC43EFC6}"/>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53" name="Text Box 29">
          <a:extLst>
            <a:ext uri="{FF2B5EF4-FFF2-40B4-BE49-F238E27FC236}">
              <a16:creationId xmlns:a16="http://schemas.microsoft.com/office/drawing/2014/main" id="{D409778F-1518-40D9-A0A1-618C21A9E0A0}"/>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54" name="Text Box 29">
          <a:extLst>
            <a:ext uri="{FF2B5EF4-FFF2-40B4-BE49-F238E27FC236}">
              <a16:creationId xmlns:a16="http://schemas.microsoft.com/office/drawing/2014/main" id="{CE261918-8467-4149-AAD3-E06D2F94D5CF}"/>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55" name="Text Box 29">
          <a:extLst>
            <a:ext uri="{FF2B5EF4-FFF2-40B4-BE49-F238E27FC236}">
              <a16:creationId xmlns:a16="http://schemas.microsoft.com/office/drawing/2014/main" id="{3BEB7B55-B721-45E8-84E7-25B4E1AC9868}"/>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56" name="Text Box 10">
          <a:extLst>
            <a:ext uri="{FF2B5EF4-FFF2-40B4-BE49-F238E27FC236}">
              <a16:creationId xmlns:a16="http://schemas.microsoft.com/office/drawing/2014/main" id="{C9DBA268-0E01-43E1-A742-0926BB9DE319}"/>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57" name="Text Box 10">
          <a:extLst>
            <a:ext uri="{FF2B5EF4-FFF2-40B4-BE49-F238E27FC236}">
              <a16:creationId xmlns:a16="http://schemas.microsoft.com/office/drawing/2014/main" id="{876E00EA-E82B-483E-88C7-2BB7465801EF}"/>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58" name="Text Box 29">
          <a:extLst>
            <a:ext uri="{FF2B5EF4-FFF2-40B4-BE49-F238E27FC236}">
              <a16:creationId xmlns:a16="http://schemas.microsoft.com/office/drawing/2014/main" id="{EFD01C24-DF4B-4678-BA48-42D1B55C7EF3}"/>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59" name="Text Box 29">
          <a:extLst>
            <a:ext uri="{FF2B5EF4-FFF2-40B4-BE49-F238E27FC236}">
              <a16:creationId xmlns:a16="http://schemas.microsoft.com/office/drawing/2014/main" id="{976FB925-98CA-4308-85CE-8F396497DAFF}"/>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60" name="Text Box 29">
          <a:extLst>
            <a:ext uri="{FF2B5EF4-FFF2-40B4-BE49-F238E27FC236}">
              <a16:creationId xmlns:a16="http://schemas.microsoft.com/office/drawing/2014/main" id="{344C23AE-F9DE-4381-B528-D345EE8E5958}"/>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61" name="Text Box 10">
          <a:extLst>
            <a:ext uri="{FF2B5EF4-FFF2-40B4-BE49-F238E27FC236}">
              <a16:creationId xmlns:a16="http://schemas.microsoft.com/office/drawing/2014/main" id="{E6E2997A-3EF7-4356-BCDB-3FC0280D2E98}"/>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62" name="Text Box 10">
          <a:extLst>
            <a:ext uri="{FF2B5EF4-FFF2-40B4-BE49-F238E27FC236}">
              <a16:creationId xmlns:a16="http://schemas.microsoft.com/office/drawing/2014/main" id="{6B4DDDE7-7675-42E8-8394-281B3B164A45}"/>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63" name="Text Box 29">
          <a:extLst>
            <a:ext uri="{FF2B5EF4-FFF2-40B4-BE49-F238E27FC236}">
              <a16:creationId xmlns:a16="http://schemas.microsoft.com/office/drawing/2014/main" id="{32AA9CE9-06C5-4493-9364-26961BCC6695}"/>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64" name="Text Box 29">
          <a:extLst>
            <a:ext uri="{FF2B5EF4-FFF2-40B4-BE49-F238E27FC236}">
              <a16:creationId xmlns:a16="http://schemas.microsoft.com/office/drawing/2014/main" id="{C0277DAC-31BE-4028-984D-6903728040E1}"/>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65" name="Text Box 29">
          <a:extLst>
            <a:ext uri="{FF2B5EF4-FFF2-40B4-BE49-F238E27FC236}">
              <a16:creationId xmlns:a16="http://schemas.microsoft.com/office/drawing/2014/main" id="{90A671E7-9FA8-437C-A49E-FFF6DF31AF49}"/>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214523"/>
    <xdr:sp macro="" textlink="">
      <xdr:nvSpPr>
        <xdr:cNvPr id="66" name="Text Box 10">
          <a:extLst>
            <a:ext uri="{FF2B5EF4-FFF2-40B4-BE49-F238E27FC236}">
              <a16:creationId xmlns:a16="http://schemas.microsoft.com/office/drawing/2014/main" id="{3D2EED35-59D1-4DFF-AFFD-B79823580456}"/>
            </a:ext>
          </a:extLst>
        </xdr:cNvPr>
        <xdr:cNvSpPr txBox="1">
          <a:spLocks noChangeArrowheads="1"/>
        </xdr:cNvSpPr>
      </xdr:nvSpPr>
      <xdr:spPr>
        <a:xfrm>
          <a:off x="3688080" y="1304544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77258"/>
    <xdr:sp macro="" textlink="">
      <xdr:nvSpPr>
        <xdr:cNvPr id="67" name="Text Box 29">
          <a:extLst>
            <a:ext uri="{FF2B5EF4-FFF2-40B4-BE49-F238E27FC236}">
              <a16:creationId xmlns:a16="http://schemas.microsoft.com/office/drawing/2014/main" id="{9A31F3A0-3B5E-47EF-9264-3464FBB3807C}"/>
            </a:ext>
          </a:extLst>
        </xdr:cNvPr>
        <xdr:cNvSpPr txBox="1">
          <a:spLocks noChangeArrowheads="1"/>
        </xdr:cNvSpPr>
      </xdr:nvSpPr>
      <xdr:spPr>
        <a:xfrm>
          <a:off x="3688080" y="1304544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210894"/>
    <xdr:sp macro="" textlink="">
      <xdr:nvSpPr>
        <xdr:cNvPr id="68" name="Text Box 10">
          <a:extLst>
            <a:ext uri="{FF2B5EF4-FFF2-40B4-BE49-F238E27FC236}">
              <a16:creationId xmlns:a16="http://schemas.microsoft.com/office/drawing/2014/main" id="{D168DEE3-6EFC-48A2-847B-5E64E79D419E}"/>
            </a:ext>
          </a:extLst>
        </xdr:cNvPr>
        <xdr:cNvSpPr txBox="1">
          <a:spLocks noChangeArrowheads="1"/>
        </xdr:cNvSpPr>
      </xdr:nvSpPr>
      <xdr:spPr>
        <a:xfrm>
          <a:off x="3688080" y="1304544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210894"/>
    <xdr:sp macro="" textlink="">
      <xdr:nvSpPr>
        <xdr:cNvPr id="69" name="Text Box 10">
          <a:extLst>
            <a:ext uri="{FF2B5EF4-FFF2-40B4-BE49-F238E27FC236}">
              <a16:creationId xmlns:a16="http://schemas.microsoft.com/office/drawing/2014/main" id="{6B4A1035-F3B5-436D-8EBF-75A92BCBBA13}"/>
            </a:ext>
          </a:extLst>
        </xdr:cNvPr>
        <xdr:cNvSpPr txBox="1">
          <a:spLocks noChangeArrowheads="1"/>
        </xdr:cNvSpPr>
      </xdr:nvSpPr>
      <xdr:spPr>
        <a:xfrm>
          <a:off x="3688080" y="1304544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77256"/>
    <xdr:sp macro="" textlink="">
      <xdr:nvSpPr>
        <xdr:cNvPr id="70" name="Text Box 29">
          <a:extLst>
            <a:ext uri="{FF2B5EF4-FFF2-40B4-BE49-F238E27FC236}">
              <a16:creationId xmlns:a16="http://schemas.microsoft.com/office/drawing/2014/main" id="{CAEFCF3C-E909-49FD-8FA5-374B3CC97FF2}"/>
            </a:ext>
          </a:extLst>
        </xdr:cNvPr>
        <xdr:cNvSpPr txBox="1">
          <a:spLocks noChangeArrowheads="1"/>
        </xdr:cNvSpPr>
      </xdr:nvSpPr>
      <xdr:spPr>
        <a:xfrm>
          <a:off x="3688080" y="1304544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214524"/>
    <xdr:sp macro="" textlink="">
      <xdr:nvSpPr>
        <xdr:cNvPr id="71" name="Text Box 10">
          <a:extLst>
            <a:ext uri="{FF2B5EF4-FFF2-40B4-BE49-F238E27FC236}">
              <a16:creationId xmlns:a16="http://schemas.microsoft.com/office/drawing/2014/main" id="{CF0AB7A4-EE3A-4E94-8E83-C7483D7A8BF7}"/>
            </a:ext>
          </a:extLst>
        </xdr:cNvPr>
        <xdr:cNvSpPr txBox="1">
          <a:spLocks noChangeArrowheads="1"/>
        </xdr:cNvSpPr>
      </xdr:nvSpPr>
      <xdr:spPr>
        <a:xfrm>
          <a:off x="3688080" y="1304544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72" name="Text Box 29">
          <a:extLst>
            <a:ext uri="{FF2B5EF4-FFF2-40B4-BE49-F238E27FC236}">
              <a16:creationId xmlns:a16="http://schemas.microsoft.com/office/drawing/2014/main" id="{7C5B6C35-25D7-445D-B46A-6B1121FD92C9}"/>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73" name="Text Box 29">
          <a:extLst>
            <a:ext uri="{FF2B5EF4-FFF2-40B4-BE49-F238E27FC236}">
              <a16:creationId xmlns:a16="http://schemas.microsoft.com/office/drawing/2014/main" id="{52C3EF81-D035-4F79-BE2A-7E9B80D6C060}"/>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74" name="Text Box 29">
          <a:extLst>
            <a:ext uri="{FF2B5EF4-FFF2-40B4-BE49-F238E27FC236}">
              <a16:creationId xmlns:a16="http://schemas.microsoft.com/office/drawing/2014/main" id="{8351958D-D767-4B61-ACE2-CFCC4DACD444}"/>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75" name="Text Box 10">
          <a:extLst>
            <a:ext uri="{FF2B5EF4-FFF2-40B4-BE49-F238E27FC236}">
              <a16:creationId xmlns:a16="http://schemas.microsoft.com/office/drawing/2014/main" id="{FBD07B54-E90F-4E90-9BA5-5DE570C1CA7E}"/>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76" name="Text Box 10">
          <a:extLst>
            <a:ext uri="{FF2B5EF4-FFF2-40B4-BE49-F238E27FC236}">
              <a16:creationId xmlns:a16="http://schemas.microsoft.com/office/drawing/2014/main" id="{D153E579-353F-4BA9-9DF2-51E97785C62B}"/>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77" name="Text Box 29">
          <a:extLst>
            <a:ext uri="{FF2B5EF4-FFF2-40B4-BE49-F238E27FC236}">
              <a16:creationId xmlns:a16="http://schemas.microsoft.com/office/drawing/2014/main" id="{03A5CFAA-4ADF-43CA-A0AC-68161A268C89}"/>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78" name="Text Box 29">
          <a:extLst>
            <a:ext uri="{FF2B5EF4-FFF2-40B4-BE49-F238E27FC236}">
              <a16:creationId xmlns:a16="http://schemas.microsoft.com/office/drawing/2014/main" id="{CF693D79-AA62-4688-99FE-A9EF81D1E792}"/>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79" name="Text Box 29">
          <a:extLst>
            <a:ext uri="{FF2B5EF4-FFF2-40B4-BE49-F238E27FC236}">
              <a16:creationId xmlns:a16="http://schemas.microsoft.com/office/drawing/2014/main" id="{54766B97-D67C-4E33-93F7-C770B2D7C4C9}"/>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80" name="Text Box 10">
          <a:extLst>
            <a:ext uri="{FF2B5EF4-FFF2-40B4-BE49-F238E27FC236}">
              <a16:creationId xmlns:a16="http://schemas.microsoft.com/office/drawing/2014/main" id="{F55D7444-3BE5-428F-A0A5-D5E53DCC9F6A}"/>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81" name="Text Box 10">
          <a:extLst>
            <a:ext uri="{FF2B5EF4-FFF2-40B4-BE49-F238E27FC236}">
              <a16:creationId xmlns:a16="http://schemas.microsoft.com/office/drawing/2014/main" id="{1C0F54BA-6E0C-40FD-AD44-246B6BBE255D}"/>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82" name="Text Box 29">
          <a:extLst>
            <a:ext uri="{FF2B5EF4-FFF2-40B4-BE49-F238E27FC236}">
              <a16:creationId xmlns:a16="http://schemas.microsoft.com/office/drawing/2014/main" id="{2335229C-E15F-4969-B113-FB743030A416}"/>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83" name="Text Box 29">
          <a:extLst>
            <a:ext uri="{FF2B5EF4-FFF2-40B4-BE49-F238E27FC236}">
              <a16:creationId xmlns:a16="http://schemas.microsoft.com/office/drawing/2014/main" id="{3FACD670-51C6-426A-9C99-B0F15C0FA97E}"/>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84" name="Text Box 29">
          <a:extLst>
            <a:ext uri="{FF2B5EF4-FFF2-40B4-BE49-F238E27FC236}">
              <a16:creationId xmlns:a16="http://schemas.microsoft.com/office/drawing/2014/main" id="{1B106514-2F11-4B6A-8FA4-359DD9E97415}"/>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85" name="Text Box 10">
          <a:extLst>
            <a:ext uri="{FF2B5EF4-FFF2-40B4-BE49-F238E27FC236}">
              <a16:creationId xmlns:a16="http://schemas.microsoft.com/office/drawing/2014/main" id="{572B8B3F-2186-4E23-BEBF-76BB0449E2C4}"/>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23850"/>
    <xdr:sp macro="" textlink="">
      <xdr:nvSpPr>
        <xdr:cNvPr id="86" name="Text Box 10">
          <a:extLst>
            <a:ext uri="{FF2B5EF4-FFF2-40B4-BE49-F238E27FC236}">
              <a16:creationId xmlns:a16="http://schemas.microsoft.com/office/drawing/2014/main" id="{F142B031-E072-44AA-BB4F-395BD6F85423}"/>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87" name="Text Box 29">
          <a:extLst>
            <a:ext uri="{FF2B5EF4-FFF2-40B4-BE49-F238E27FC236}">
              <a16:creationId xmlns:a16="http://schemas.microsoft.com/office/drawing/2014/main" id="{F2EFAC17-80A6-4668-9EEC-513675645073}"/>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88" name="Text Box 29">
          <a:extLst>
            <a:ext uri="{FF2B5EF4-FFF2-40B4-BE49-F238E27FC236}">
              <a16:creationId xmlns:a16="http://schemas.microsoft.com/office/drawing/2014/main" id="{36E9363A-8B91-451A-89D4-62CFFF2DB8DD}"/>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xdr:row>
      <xdr:rowOff>0</xdr:rowOff>
    </xdr:from>
    <xdr:ext cx="82826" cy="342071"/>
    <xdr:sp macro="" textlink="">
      <xdr:nvSpPr>
        <xdr:cNvPr id="89" name="Text Box 29">
          <a:extLst>
            <a:ext uri="{FF2B5EF4-FFF2-40B4-BE49-F238E27FC236}">
              <a16:creationId xmlns:a16="http://schemas.microsoft.com/office/drawing/2014/main" id="{D9B7D45E-EE80-4CCE-9CC4-8A1D30A5B2E9}"/>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AC4A5425-AD75-467E-AC15-1ED9BC9B8D35}"/>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502B7ECC-1816-43CB-B625-CC399B239EF8}"/>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163808FC-D551-4AA6-9198-27AFCF3490B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5E7A7B34-E878-44DB-B22C-087D51D336E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BDAC26D8-8202-4B62-A76B-5F7A3934B67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21147F2E-AE48-4066-B08B-D8EB85E03DC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42FDF141-EE77-4112-B4A0-DE0CD4ED1B8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1DA2E8E8-ADF4-4FD1-B966-E0A3519FE5D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A0162372-AE4D-4077-9602-E170CDA5F6E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9BA4CD70-AFC1-487D-B751-3B0CEDA0BDF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2F2DC7F0-0794-42CF-950C-5CB0382D6D4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343B8627-58F8-42B5-8688-BB4D488A2901}"/>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5A79A50A-A9D3-4C71-AD05-C7BA9BAC033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D48A4CB9-2296-448F-87DB-F26E4F4F1C2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F825995D-5807-4D9B-8F77-3FD0AD25719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11BF8A6B-B6E6-48EF-8C51-E3C0C1BA6373}"/>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C9BC6120-0640-429D-AE3D-A5939716521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A19CEF21-6A82-4E4A-A90B-646E1028CDF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C1BB5751-1841-465A-88AB-91C8F86A820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0AA859E8-1167-4A1F-B484-DE35EA4243F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1AA3027D-22B3-4C1C-8209-281BBED6280A}"/>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4BA16BBB-5BDB-4F09-BA93-4C0BB3EC78AB}"/>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1C857847-9C93-4251-92FB-931FD920D796}"/>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5325E96D-6F18-4A9A-9E14-35C66EEAE8C7}"/>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98ABA2D1-EA4E-43CB-8972-A48AB05816CB}"/>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F7B51EA5-4EE0-4E16-8A84-EC9353818E16}"/>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50CEAA73-294D-4F7A-9ABD-5590523B1D0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CC6E3D91-5031-409C-970D-C76F3D4267C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75043761-BFB5-44AD-AEA1-9290FFA8E75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80AE6868-CEDB-4916-A8D7-C96BDAC7B34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C908B620-028E-4FDD-B137-E79D51E5AE6D}"/>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81CC26C2-7421-4563-85EC-2AED24DBB3E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E2F2873A-D7A6-4DA8-966D-AEBEE030649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1A6C81F7-B3E6-44B9-AD1F-34FFE6C84A9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E34C5F3F-C870-4338-ACCA-77A2AA31353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E5BDC810-AB29-4953-9EF7-19D0771F421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1AD360EB-228B-493B-990C-792B457125E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2DA8F902-E107-4E1F-9180-DBF7A662F1D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A29D3870-59B4-4DCC-9581-4BF27A1EC60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CDB6E475-7D25-4561-B7AF-C63CB73656C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60227CA7-E2D6-441E-9CA0-BAC4D5B343E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6F807ED0-0D54-4C96-AF7A-10E111DA9D4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8036230D-8266-4B29-AC84-C5F4610DFA5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384A0705-542C-4838-915A-4B412268415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473"/>
    <xdr:sp macro="" textlink="">
      <xdr:nvSpPr>
        <xdr:cNvPr id="46" name="Text Box 29">
          <a:extLst>
            <a:ext uri="{FF2B5EF4-FFF2-40B4-BE49-F238E27FC236}">
              <a16:creationId xmlns:a16="http://schemas.microsoft.com/office/drawing/2014/main" id="{E772F8DE-7263-4CC8-B564-246CD45DB723}"/>
            </a:ext>
          </a:extLst>
        </xdr:cNvPr>
        <xdr:cNvSpPr txBox="1">
          <a:spLocks noChangeArrowheads="1"/>
        </xdr:cNvSpPr>
      </xdr:nvSpPr>
      <xdr:spPr>
        <a:xfrm>
          <a:off x="3688080" y="1304544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47" name="Text Box 29">
          <a:extLst>
            <a:ext uri="{FF2B5EF4-FFF2-40B4-BE49-F238E27FC236}">
              <a16:creationId xmlns:a16="http://schemas.microsoft.com/office/drawing/2014/main" id="{85BB75C9-A407-48E4-81D1-66D4014EBAD3}"/>
            </a:ext>
          </a:extLst>
        </xdr:cNvPr>
        <xdr:cNvSpPr txBox="1">
          <a:spLocks noChangeArrowheads="1"/>
        </xdr:cNvSpPr>
      </xdr:nvSpPr>
      <xdr:spPr>
        <a:xfrm>
          <a:off x="3688080" y="1304544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8" name="Text Box 29">
          <a:extLst>
            <a:ext uri="{FF2B5EF4-FFF2-40B4-BE49-F238E27FC236}">
              <a16:creationId xmlns:a16="http://schemas.microsoft.com/office/drawing/2014/main" id="{36489B52-8ED0-42D1-99AE-E8A7F5C90491}"/>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9" name="Text Box 29">
          <a:extLst>
            <a:ext uri="{FF2B5EF4-FFF2-40B4-BE49-F238E27FC236}">
              <a16:creationId xmlns:a16="http://schemas.microsoft.com/office/drawing/2014/main" id="{6DA8F365-BEF1-43D7-99EF-6460E9BD0D4D}"/>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0" name="Text Box 29">
          <a:extLst>
            <a:ext uri="{FF2B5EF4-FFF2-40B4-BE49-F238E27FC236}">
              <a16:creationId xmlns:a16="http://schemas.microsoft.com/office/drawing/2014/main" id="{C2268674-2C28-4275-BB77-AF57D91DE333}"/>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1" name="Text Box 10">
          <a:extLst>
            <a:ext uri="{FF2B5EF4-FFF2-40B4-BE49-F238E27FC236}">
              <a16:creationId xmlns:a16="http://schemas.microsoft.com/office/drawing/2014/main" id="{99DA53DE-4222-470C-AFBF-BFC081C04A71}"/>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2" name="Text Box 10">
          <a:extLst>
            <a:ext uri="{FF2B5EF4-FFF2-40B4-BE49-F238E27FC236}">
              <a16:creationId xmlns:a16="http://schemas.microsoft.com/office/drawing/2014/main" id="{5AA71A0A-8F82-46B4-90B7-29AB82BA1EFC}"/>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3" name="Text Box 29">
          <a:extLst>
            <a:ext uri="{FF2B5EF4-FFF2-40B4-BE49-F238E27FC236}">
              <a16:creationId xmlns:a16="http://schemas.microsoft.com/office/drawing/2014/main" id="{8B7D1BF8-119D-4BFC-B5E8-1543993AD1B5}"/>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4" name="Text Box 29">
          <a:extLst>
            <a:ext uri="{FF2B5EF4-FFF2-40B4-BE49-F238E27FC236}">
              <a16:creationId xmlns:a16="http://schemas.microsoft.com/office/drawing/2014/main" id="{3D73B519-9F53-48A6-90C4-42FDA061D352}"/>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5" name="Text Box 29">
          <a:extLst>
            <a:ext uri="{FF2B5EF4-FFF2-40B4-BE49-F238E27FC236}">
              <a16:creationId xmlns:a16="http://schemas.microsoft.com/office/drawing/2014/main" id="{A6948711-A092-40DF-AE79-63CC594A1D71}"/>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6" name="Text Box 10">
          <a:extLst>
            <a:ext uri="{FF2B5EF4-FFF2-40B4-BE49-F238E27FC236}">
              <a16:creationId xmlns:a16="http://schemas.microsoft.com/office/drawing/2014/main" id="{28E14560-615A-42F0-83E1-6A9DD6FFD507}"/>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7" name="Text Box 10">
          <a:extLst>
            <a:ext uri="{FF2B5EF4-FFF2-40B4-BE49-F238E27FC236}">
              <a16:creationId xmlns:a16="http://schemas.microsoft.com/office/drawing/2014/main" id="{4536A88C-9D3C-4F70-9531-01A8E2D6EE07}"/>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8" name="Text Box 29">
          <a:extLst>
            <a:ext uri="{FF2B5EF4-FFF2-40B4-BE49-F238E27FC236}">
              <a16:creationId xmlns:a16="http://schemas.microsoft.com/office/drawing/2014/main" id="{4CAA2B5C-34AC-427A-BB03-A3B1941F47F2}"/>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9" name="Text Box 29">
          <a:extLst>
            <a:ext uri="{FF2B5EF4-FFF2-40B4-BE49-F238E27FC236}">
              <a16:creationId xmlns:a16="http://schemas.microsoft.com/office/drawing/2014/main" id="{6C68FD72-900A-44A4-86CD-CBCD2CFA617B}"/>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0" name="Text Box 29">
          <a:extLst>
            <a:ext uri="{FF2B5EF4-FFF2-40B4-BE49-F238E27FC236}">
              <a16:creationId xmlns:a16="http://schemas.microsoft.com/office/drawing/2014/main" id="{376AFFC6-B7D6-466F-9268-7AFBF656AAB7}"/>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1" name="Text Box 10">
          <a:extLst>
            <a:ext uri="{FF2B5EF4-FFF2-40B4-BE49-F238E27FC236}">
              <a16:creationId xmlns:a16="http://schemas.microsoft.com/office/drawing/2014/main" id="{33A6014A-A40E-4931-9A53-2E75A383B48F}"/>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2" name="Text Box 10">
          <a:extLst>
            <a:ext uri="{FF2B5EF4-FFF2-40B4-BE49-F238E27FC236}">
              <a16:creationId xmlns:a16="http://schemas.microsoft.com/office/drawing/2014/main" id="{A3217D2F-0B55-4607-BF10-1DD488447296}"/>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3" name="Text Box 29">
          <a:extLst>
            <a:ext uri="{FF2B5EF4-FFF2-40B4-BE49-F238E27FC236}">
              <a16:creationId xmlns:a16="http://schemas.microsoft.com/office/drawing/2014/main" id="{48CEE071-0402-404C-94E9-11EE377CE435}"/>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4" name="Text Box 29">
          <a:extLst>
            <a:ext uri="{FF2B5EF4-FFF2-40B4-BE49-F238E27FC236}">
              <a16:creationId xmlns:a16="http://schemas.microsoft.com/office/drawing/2014/main" id="{F833B071-F998-4DF7-8681-B7E5B2757CE2}"/>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5" name="Text Box 29">
          <a:extLst>
            <a:ext uri="{FF2B5EF4-FFF2-40B4-BE49-F238E27FC236}">
              <a16:creationId xmlns:a16="http://schemas.microsoft.com/office/drawing/2014/main" id="{03052E18-CC8C-49AE-811F-6CFF324D7F8A}"/>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66" name="Text Box 10">
          <a:extLst>
            <a:ext uri="{FF2B5EF4-FFF2-40B4-BE49-F238E27FC236}">
              <a16:creationId xmlns:a16="http://schemas.microsoft.com/office/drawing/2014/main" id="{0D344CE8-D9F4-4651-96BC-A452DB1C17E7}"/>
            </a:ext>
          </a:extLst>
        </xdr:cNvPr>
        <xdr:cNvSpPr txBox="1">
          <a:spLocks noChangeArrowheads="1"/>
        </xdr:cNvSpPr>
      </xdr:nvSpPr>
      <xdr:spPr>
        <a:xfrm>
          <a:off x="3688080" y="1304544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67" name="Text Box 29">
          <a:extLst>
            <a:ext uri="{FF2B5EF4-FFF2-40B4-BE49-F238E27FC236}">
              <a16:creationId xmlns:a16="http://schemas.microsoft.com/office/drawing/2014/main" id="{78364BBB-A7FB-434A-855B-F094B9AD6449}"/>
            </a:ext>
          </a:extLst>
        </xdr:cNvPr>
        <xdr:cNvSpPr txBox="1">
          <a:spLocks noChangeArrowheads="1"/>
        </xdr:cNvSpPr>
      </xdr:nvSpPr>
      <xdr:spPr>
        <a:xfrm>
          <a:off x="3688080" y="1304544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8" name="Text Box 10">
          <a:extLst>
            <a:ext uri="{FF2B5EF4-FFF2-40B4-BE49-F238E27FC236}">
              <a16:creationId xmlns:a16="http://schemas.microsoft.com/office/drawing/2014/main" id="{0DD4464A-A667-40BD-84F9-10921B12BFEC}"/>
            </a:ext>
          </a:extLst>
        </xdr:cNvPr>
        <xdr:cNvSpPr txBox="1">
          <a:spLocks noChangeArrowheads="1"/>
        </xdr:cNvSpPr>
      </xdr:nvSpPr>
      <xdr:spPr>
        <a:xfrm>
          <a:off x="3688080" y="1304544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9" name="Text Box 10">
          <a:extLst>
            <a:ext uri="{FF2B5EF4-FFF2-40B4-BE49-F238E27FC236}">
              <a16:creationId xmlns:a16="http://schemas.microsoft.com/office/drawing/2014/main" id="{78EDFC50-DF0D-45DE-9AC2-7B9F61A46096}"/>
            </a:ext>
          </a:extLst>
        </xdr:cNvPr>
        <xdr:cNvSpPr txBox="1">
          <a:spLocks noChangeArrowheads="1"/>
        </xdr:cNvSpPr>
      </xdr:nvSpPr>
      <xdr:spPr>
        <a:xfrm>
          <a:off x="3688080" y="1304544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70" name="Text Box 29">
          <a:extLst>
            <a:ext uri="{FF2B5EF4-FFF2-40B4-BE49-F238E27FC236}">
              <a16:creationId xmlns:a16="http://schemas.microsoft.com/office/drawing/2014/main" id="{F2F4FA91-7FCA-4C7F-87AB-BB7E526CA440}"/>
            </a:ext>
          </a:extLst>
        </xdr:cNvPr>
        <xdr:cNvSpPr txBox="1">
          <a:spLocks noChangeArrowheads="1"/>
        </xdr:cNvSpPr>
      </xdr:nvSpPr>
      <xdr:spPr>
        <a:xfrm>
          <a:off x="3688080" y="1304544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71" name="Text Box 10">
          <a:extLst>
            <a:ext uri="{FF2B5EF4-FFF2-40B4-BE49-F238E27FC236}">
              <a16:creationId xmlns:a16="http://schemas.microsoft.com/office/drawing/2014/main" id="{06A2EB90-6706-44BF-9406-A25D3C2BFD98}"/>
            </a:ext>
          </a:extLst>
        </xdr:cNvPr>
        <xdr:cNvSpPr txBox="1">
          <a:spLocks noChangeArrowheads="1"/>
        </xdr:cNvSpPr>
      </xdr:nvSpPr>
      <xdr:spPr>
        <a:xfrm>
          <a:off x="3688080" y="1304544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2" name="Text Box 29">
          <a:extLst>
            <a:ext uri="{FF2B5EF4-FFF2-40B4-BE49-F238E27FC236}">
              <a16:creationId xmlns:a16="http://schemas.microsoft.com/office/drawing/2014/main" id="{721CB935-1508-446E-8CDF-A43BB981438F}"/>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3" name="Text Box 29">
          <a:extLst>
            <a:ext uri="{FF2B5EF4-FFF2-40B4-BE49-F238E27FC236}">
              <a16:creationId xmlns:a16="http://schemas.microsoft.com/office/drawing/2014/main" id="{326B2653-17AB-4CDF-BE7A-5D02ABA76A08}"/>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4" name="Text Box 29">
          <a:extLst>
            <a:ext uri="{FF2B5EF4-FFF2-40B4-BE49-F238E27FC236}">
              <a16:creationId xmlns:a16="http://schemas.microsoft.com/office/drawing/2014/main" id="{B4345DAC-4A47-4D51-8F54-823B996DD936}"/>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5" name="Text Box 10">
          <a:extLst>
            <a:ext uri="{FF2B5EF4-FFF2-40B4-BE49-F238E27FC236}">
              <a16:creationId xmlns:a16="http://schemas.microsoft.com/office/drawing/2014/main" id="{ED2F09AB-11D3-4326-9479-CE0E048DB7BC}"/>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6" name="Text Box 10">
          <a:extLst>
            <a:ext uri="{FF2B5EF4-FFF2-40B4-BE49-F238E27FC236}">
              <a16:creationId xmlns:a16="http://schemas.microsoft.com/office/drawing/2014/main" id="{F4B6ED60-3209-4147-9814-B1A7C9F8084E}"/>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7" name="Text Box 29">
          <a:extLst>
            <a:ext uri="{FF2B5EF4-FFF2-40B4-BE49-F238E27FC236}">
              <a16:creationId xmlns:a16="http://schemas.microsoft.com/office/drawing/2014/main" id="{2ACFC3FF-8809-4E36-AA19-401AF18B635A}"/>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8" name="Text Box 29">
          <a:extLst>
            <a:ext uri="{FF2B5EF4-FFF2-40B4-BE49-F238E27FC236}">
              <a16:creationId xmlns:a16="http://schemas.microsoft.com/office/drawing/2014/main" id="{5792A63D-BEA2-4012-8C0E-11F491250F14}"/>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9" name="Text Box 29">
          <a:extLst>
            <a:ext uri="{FF2B5EF4-FFF2-40B4-BE49-F238E27FC236}">
              <a16:creationId xmlns:a16="http://schemas.microsoft.com/office/drawing/2014/main" id="{CFA3403F-2AB1-41E2-8317-78C344F33A7B}"/>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0" name="Text Box 10">
          <a:extLst>
            <a:ext uri="{FF2B5EF4-FFF2-40B4-BE49-F238E27FC236}">
              <a16:creationId xmlns:a16="http://schemas.microsoft.com/office/drawing/2014/main" id="{AD5C0F7B-8A0A-4553-BE93-264795744BE3}"/>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1" name="Text Box 10">
          <a:extLst>
            <a:ext uri="{FF2B5EF4-FFF2-40B4-BE49-F238E27FC236}">
              <a16:creationId xmlns:a16="http://schemas.microsoft.com/office/drawing/2014/main" id="{5214F79A-AC11-47D2-B587-742AF3BE2CF1}"/>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2" name="Text Box 29">
          <a:extLst>
            <a:ext uri="{FF2B5EF4-FFF2-40B4-BE49-F238E27FC236}">
              <a16:creationId xmlns:a16="http://schemas.microsoft.com/office/drawing/2014/main" id="{3F2A3123-38B3-4C4F-B30F-CF0F54CAF585}"/>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3" name="Text Box 29">
          <a:extLst>
            <a:ext uri="{FF2B5EF4-FFF2-40B4-BE49-F238E27FC236}">
              <a16:creationId xmlns:a16="http://schemas.microsoft.com/office/drawing/2014/main" id="{50D062B2-E6CE-406F-844C-6D71ABBD0A83}"/>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4" name="Text Box 29">
          <a:extLst>
            <a:ext uri="{FF2B5EF4-FFF2-40B4-BE49-F238E27FC236}">
              <a16:creationId xmlns:a16="http://schemas.microsoft.com/office/drawing/2014/main" id="{B5107869-B911-43D1-86AE-E9015E8900CB}"/>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5" name="Text Box 10">
          <a:extLst>
            <a:ext uri="{FF2B5EF4-FFF2-40B4-BE49-F238E27FC236}">
              <a16:creationId xmlns:a16="http://schemas.microsoft.com/office/drawing/2014/main" id="{01761057-1CFF-47DD-A645-EF9FBCC086B4}"/>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6" name="Text Box 10">
          <a:extLst>
            <a:ext uri="{FF2B5EF4-FFF2-40B4-BE49-F238E27FC236}">
              <a16:creationId xmlns:a16="http://schemas.microsoft.com/office/drawing/2014/main" id="{74CD9A78-21C4-4C42-A334-AC97C06E4BB4}"/>
            </a:ext>
          </a:extLst>
        </xdr:cNvPr>
        <xdr:cNvSpPr txBox="1">
          <a:spLocks noChangeArrowheads="1"/>
        </xdr:cNvSpPr>
      </xdr:nvSpPr>
      <xdr:spPr>
        <a:xfrm>
          <a:off x="3688080" y="1304544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7" name="Text Box 29">
          <a:extLst>
            <a:ext uri="{FF2B5EF4-FFF2-40B4-BE49-F238E27FC236}">
              <a16:creationId xmlns:a16="http://schemas.microsoft.com/office/drawing/2014/main" id="{046726A4-E9B3-4B1D-AD27-4A5CC6F9CD8C}"/>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8" name="Text Box 29">
          <a:extLst>
            <a:ext uri="{FF2B5EF4-FFF2-40B4-BE49-F238E27FC236}">
              <a16:creationId xmlns:a16="http://schemas.microsoft.com/office/drawing/2014/main" id="{A5A95EFC-D192-41D8-ACA2-E80F8105A6F4}"/>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9" name="Text Box 29">
          <a:extLst>
            <a:ext uri="{FF2B5EF4-FFF2-40B4-BE49-F238E27FC236}">
              <a16:creationId xmlns:a16="http://schemas.microsoft.com/office/drawing/2014/main" id="{B919D98A-FC95-41FB-8027-E6D7D00C7712}"/>
            </a:ext>
          </a:extLst>
        </xdr:cNvPr>
        <xdr:cNvSpPr txBox="1">
          <a:spLocks noChangeArrowheads="1"/>
        </xdr:cNvSpPr>
      </xdr:nvSpPr>
      <xdr:spPr>
        <a:xfrm>
          <a:off x="3688080" y="1304544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8B31943D-5F58-44D9-B89F-A6563AC20528}"/>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ADD6BD2F-AFDF-463E-8340-4E56F0076514}"/>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7DC0919A-7F9D-42AD-A0FD-F44404CE674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1DFBAF79-7FB3-4310-8324-292DA25CDBB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4013CF46-A37E-46F6-A4A4-CC1621E56DB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78ECE30A-BA70-4356-81E2-F1FA92D8CA7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EDD0732E-AD40-4FB9-94E4-3A5D965B25A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8540ADC8-4DC0-4264-A037-BA0DE556374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03957DFA-ED0C-484E-82B5-9E23EDE6D79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C8846864-C0A6-4A6B-BEC6-7D5B886FC8B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CC68B760-CC07-4D0C-9F6C-164E9BC880C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A1796D6D-BDA1-4852-99D0-54A864FEA7F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D7B362C8-0AD9-4A03-80CF-587B53527BA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711C2844-1FF6-4F73-8AD8-084F11B0891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0663A314-3160-48EF-AEC5-4A597B38AB9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F3941C7B-BF59-4E53-809E-047B35C6631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679298B9-A404-4552-BFA0-D81B2BDD2D31}"/>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F2380519-63AA-494B-8977-5D3AA1886BE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AB1A43FF-488C-4592-B872-8E23378DE33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D61CE568-4CEC-4DC9-895B-7A924754D8D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74F61526-EC18-4A9C-9B84-49F714269090}"/>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0B9A1003-F972-4645-B823-508E48E6483F}"/>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26A5D6B7-9D9E-439D-A6F4-83CF49B348F4}"/>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D3332289-B271-479F-8512-305194E736CA}"/>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7BC25EA3-BD4B-4CDF-9BA2-CA6C50822B9C}"/>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3E36E66A-6DE3-44E6-AD37-A1AC515BB357}"/>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746A5834-67F0-4842-AD0E-559F09BB51A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A90925E3-99CA-4F7B-8B26-0100B4DF121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23928D6C-CD1A-4F28-A4C7-E484A524070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17B327FE-B54D-41AF-B98C-921E7A86C03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8B767D37-8651-471A-9C71-0CF65C6CEC1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BC66340E-5B68-4E6D-A60C-69C9773C838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8E302DFC-BA07-4247-BD06-7BDF07BE754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29DC74EA-A98A-4CF2-89E4-53000447EDA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8852571E-61F8-41A6-9435-9558D5645DC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457AFB15-519E-4CBE-86AF-59CA37C20F1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3F750E9F-D786-43B8-8675-7568BA87FBB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48196413-B9B8-4AC9-8A77-B2008283860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7D3A2D4F-D6FD-43AB-A7DA-98D32C636ED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B1C610EA-9690-497F-8442-4387D107756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72A2055A-5E6C-4F81-BD7B-7FA1DA589EA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2607FD51-D29E-46CD-AE6A-A155CE5F45E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F20332C5-80D8-4EBC-A77C-2665327619C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31BDBAA0-7E68-47D1-AE29-9E476BF270B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473"/>
    <xdr:sp macro="" textlink="">
      <xdr:nvSpPr>
        <xdr:cNvPr id="46" name="Text Box 29">
          <a:extLst>
            <a:ext uri="{FF2B5EF4-FFF2-40B4-BE49-F238E27FC236}">
              <a16:creationId xmlns:a16="http://schemas.microsoft.com/office/drawing/2014/main" id="{6C514D09-74F6-490E-B281-0B3DFAF6C6D3}"/>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47" name="Text Box 29">
          <a:extLst>
            <a:ext uri="{FF2B5EF4-FFF2-40B4-BE49-F238E27FC236}">
              <a16:creationId xmlns:a16="http://schemas.microsoft.com/office/drawing/2014/main" id="{5BC5EBEF-A72C-42A2-AFF8-1E7B33AAD698}"/>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8" name="Text Box 29">
          <a:extLst>
            <a:ext uri="{FF2B5EF4-FFF2-40B4-BE49-F238E27FC236}">
              <a16:creationId xmlns:a16="http://schemas.microsoft.com/office/drawing/2014/main" id="{BCD1B901-BD01-4108-8763-48C00E17DF4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9" name="Text Box 29">
          <a:extLst>
            <a:ext uri="{FF2B5EF4-FFF2-40B4-BE49-F238E27FC236}">
              <a16:creationId xmlns:a16="http://schemas.microsoft.com/office/drawing/2014/main" id="{354DB2C7-5EF3-47E2-8C47-3261D150FE9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0" name="Text Box 29">
          <a:extLst>
            <a:ext uri="{FF2B5EF4-FFF2-40B4-BE49-F238E27FC236}">
              <a16:creationId xmlns:a16="http://schemas.microsoft.com/office/drawing/2014/main" id="{7F4553D4-C600-4871-8C50-02B9FACD1C3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1" name="Text Box 10">
          <a:extLst>
            <a:ext uri="{FF2B5EF4-FFF2-40B4-BE49-F238E27FC236}">
              <a16:creationId xmlns:a16="http://schemas.microsoft.com/office/drawing/2014/main" id="{B0D96434-914A-45DD-93F8-6A5DF9DE6D27}"/>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2" name="Text Box 10">
          <a:extLst>
            <a:ext uri="{FF2B5EF4-FFF2-40B4-BE49-F238E27FC236}">
              <a16:creationId xmlns:a16="http://schemas.microsoft.com/office/drawing/2014/main" id="{D04B943A-6FDE-4D82-A27E-8DCCFAF9C80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3" name="Text Box 29">
          <a:extLst>
            <a:ext uri="{FF2B5EF4-FFF2-40B4-BE49-F238E27FC236}">
              <a16:creationId xmlns:a16="http://schemas.microsoft.com/office/drawing/2014/main" id="{90FF3F54-2FA0-4280-B45F-9F09B4CB44B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4" name="Text Box 29">
          <a:extLst>
            <a:ext uri="{FF2B5EF4-FFF2-40B4-BE49-F238E27FC236}">
              <a16:creationId xmlns:a16="http://schemas.microsoft.com/office/drawing/2014/main" id="{CD34EE49-F35A-4967-AFC6-16EDF58C8A4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5" name="Text Box 29">
          <a:extLst>
            <a:ext uri="{FF2B5EF4-FFF2-40B4-BE49-F238E27FC236}">
              <a16:creationId xmlns:a16="http://schemas.microsoft.com/office/drawing/2014/main" id="{EE1FEF30-976D-46E0-AA53-403FF173E11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6" name="Text Box 10">
          <a:extLst>
            <a:ext uri="{FF2B5EF4-FFF2-40B4-BE49-F238E27FC236}">
              <a16:creationId xmlns:a16="http://schemas.microsoft.com/office/drawing/2014/main" id="{A25DE10B-5141-4F86-9225-76BB0BE2C8E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7" name="Text Box 10">
          <a:extLst>
            <a:ext uri="{FF2B5EF4-FFF2-40B4-BE49-F238E27FC236}">
              <a16:creationId xmlns:a16="http://schemas.microsoft.com/office/drawing/2014/main" id="{CCD2601E-9581-4339-BFF6-E21748D2B06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8" name="Text Box 29">
          <a:extLst>
            <a:ext uri="{FF2B5EF4-FFF2-40B4-BE49-F238E27FC236}">
              <a16:creationId xmlns:a16="http://schemas.microsoft.com/office/drawing/2014/main" id="{510FB131-BD32-4D2D-BB18-5A72A22262D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9" name="Text Box 29">
          <a:extLst>
            <a:ext uri="{FF2B5EF4-FFF2-40B4-BE49-F238E27FC236}">
              <a16:creationId xmlns:a16="http://schemas.microsoft.com/office/drawing/2014/main" id="{08161CC9-210A-419D-A343-55A5AFC90E8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0" name="Text Box 29">
          <a:extLst>
            <a:ext uri="{FF2B5EF4-FFF2-40B4-BE49-F238E27FC236}">
              <a16:creationId xmlns:a16="http://schemas.microsoft.com/office/drawing/2014/main" id="{A667CFA7-83FF-4777-8506-98A6BDC8DB8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1" name="Text Box 10">
          <a:extLst>
            <a:ext uri="{FF2B5EF4-FFF2-40B4-BE49-F238E27FC236}">
              <a16:creationId xmlns:a16="http://schemas.microsoft.com/office/drawing/2014/main" id="{20B073E6-884C-4AC0-8BD9-629A682136D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2" name="Text Box 10">
          <a:extLst>
            <a:ext uri="{FF2B5EF4-FFF2-40B4-BE49-F238E27FC236}">
              <a16:creationId xmlns:a16="http://schemas.microsoft.com/office/drawing/2014/main" id="{0B3D924F-0DE9-4ADE-A437-28D04AB9675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3" name="Text Box 29">
          <a:extLst>
            <a:ext uri="{FF2B5EF4-FFF2-40B4-BE49-F238E27FC236}">
              <a16:creationId xmlns:a16="http://schemas.microsoft.com/office/drawing/2014/main" id="{C59351A5-3824-42D3-9ED4-24D7BBB55B3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4" name="Text Box 29">
          <a:extLst>
            <a:ext uri="{FF2B5EF4-FFF2-40B4-BE49-F238E27FC236}">
              <a16:creationId xmlns:a16="http://schemas.microsoft.com/office/drawing/2014/main" id="{544B8E8E-4758-491F-979F-8B77225A656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5" name="Text Box 29">
          <a:extLst>
            <a:ext uri="{FF2B5EF4-FFF2-40B4-BE49-F238E27FC236}">
              <a16:creationId xmlns:a16="http://schemas.microsoft.com/office/drawing/2014/main" id="{2FC43D25-FE7C-4E46-B839-B774730A50A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66" name="Text Box 10">
          <a:extLst>
            <a:ext uri="{FF2B5EF4-FFF2-40B4-BE49-F238E27FC236}">
              <a16:creationId xmlns:a16="http://schemas.microsoft.com/office/drawing/2014/main" id="{2FF94F1F-F1E6-4354-BE86-72726919785A}"/>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67" name="Text Box 29">
          <a:extLst>
            <a:ext uri="{FF2B5EF4-FFF2-40B4-BE49-F238E27FC236}">
              <a16:creationId xmlns:a16="http://schemas.microsoft.com/office/drawing/2014/main" id="{13C6EDFA-8E7A-4EA8-918E-905378B5ADF6}"/>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8" name="Text Box 10">
          <a:extLst>
            <a:ext uri="{FF2B5EF4-FFF2-40B4-BE49-F238E27FC236}">
              <a16:creationId xmlns:a16="http://schemas.microsoft.com/office/drawing/2014/main" id="{91C644AA-E98E-4899-A7B8-57ED8A074432}"/>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9" name="Text Box 10">
          <a:extLst>
            <a:ext uri="{FF2B5EF4-FFF2-40B4-BE49-F238E27FC236}">
              <a16:creationId xmlns:a16="http://schemas.microsoft.com/office/drawing/2014/main" id="{59BE036E-BC9F-45B7-9B88-1AA378D00564}"/>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70" name="Text Box 29">
          <a:extLst>
            <a:ext uri="{FF2B5EF4-FFF2-40B4-BE49-F238E27FC236}">
              <a16:creationId xmlns:a16="http://schemas.microsoft.com/office/drawing/2014/main" id="{8FE53795-6338-4F8E-97A6-BE67574D1AE1}"/>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71" name="Text Box 10">
          <a:extLst>
            <a:ext uri="{FF2B5EF4-FFF2-40B4-BE49-F238E27FC236}">
              <a16:creationId xmlns:a16="http://schemas.microsoft.com/office/drawing/2014/main" id="{94850DBB-A036-4C4C-98CE-A25A925DDAFD}"/>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2" name="Text Box 29">
          <a:extLst>
            <a:ext uri="{FF2B5EF4-FFF2-40B4-BE49-F238E27FC236}">
              <a16:creationId xmlns:a16="http://schemas.microsoft.com/office/drawing/2014/main" id="{A607FEF7-CC19-4DE5-BD4C-04E347778D8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3" name="Text Box 29">
          <a:extLst>
            <a:ext uri="{FF2B5EF4-FFF2-40B4-BE49-F238E27FC236}">
              <a16:creationId xmlns:a16="http://schemas.microsoft.com/office/drawing/2014/main" id="{4207F375-239D-4B41-B5E1-746829F441C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4" name="Text Box 29">
          <a:extLst>
            <a:ext uri="{FF2B5EF4-FFF2-40B4-BE49-F238E27FC236}">
              <a16:creationId xmlns:a16="http://schemas.microsoft.com/office/drawing/2014/main" id="{19BC6A53-4B13-4530-BB53-BD9829F5199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5" name="Text Box 10">
          <a:extLst>
            <a:ext uri="{FF2B5EF4-FFF2-40B4-BE49-F238E27FC236}">
              <a16:creationId xmlns:a16="http://schemas.microsoft.com/office/drawing/2014/main" id="{5AEFECCC-E1EA-4C29-9A26-C7303579B6F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6" name="Text Box 10">
          <a:extLst>
            <a:ext uri="{FF2B5EF4-FFF2-40B4-BE49-F238E27FC236}">
              <a16:creationId xmlns:a16="http://schemas.microsoft.com/office/drawing/2014/main" id="{EE71622E-287C-4D1F-A0F2-77BF5A954FB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7" name="Text Box 29">
          <a:extLst>
            <a:ext uri="{FF2B5EF4-FFF2-40B4-BE49-F238E27FC236}">
              <a16:creationId xmlns:a16="http://schemas.microsoft.com/office/drawing/2014/main" id="{79BEED11-241E-488C-A775-2AC70AAA1BE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8" name="Text Box 29">
          <a:extLst>
            <a:ext uri="{FF2B5EF4-FFF2-40B4-BE49-F238E27FC236}">
              <a16:creationId xmlns:a16="http://schemas.microsoft.com/office/drawing/2014/main" id="{F58A6EFA-3CC8-400A-8454-E2B8887713B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9" name="Text Box 29">
          <a:extLst>
            <a:ext uri="{FF2B5EF4-FFF2-40B4-BE49-F238E27FC236}">
              <a16:creationId xmlns:a16="http://schemas.microsoft.com/office/drawing/2014/main" id="{0DD61EE2-1016-46DC-BE3C-CB618CDCE0A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0" name="Text Box 10">
          <a:extLst>
            <a:ext uri="{FF2B5EF4-FFF2-40B4-BE49-F238E27FC236}">
              <a16:creationId xmlns:a16="http://schemas.microsoft.com/office/drawing/2014/main" id="{6DEFF861-BC42-46E8-9A59-621BB888905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1" name="Text Box 10">
          <a:extLst>
            <a:ext uri="{FF2B5EF4-FFF2-40B4-BE49-F238E27FC236}">
              <a16:creationId xmlns:a16="http://schemas.microsoft.com/office/drawing/2014/main" id="{DD44E061-C9DD-411E-9446-915DD36BB6B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2" name="Text Box 29">
          <a:extLst>
            <a:ext uri="{FF2B5EF4-FFF2-40B4-BE49-F238E27FC236}">
              <a16:creationId xmlns:a16="http://schemas.microsoft.com/office/drawing/2014/main" id="{DB80E70A-B907-4DA6-8DA1-F29948C1A6C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3" name="Text Box 29">
          <a:extLst>
            <a:ext uri="{FF2B5EF4-FFF2-40B4-BE49-F238E27FC236}">
              <a16:creationId xmlns:a16="http://schemas.microsoft.com/office/drawing/2014/main" id="{6D0AF21F-7068-459E-9AA2-13F6E6B83C3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4" name="Text Box 29">
          <a:extLst>
            <a:ext uri="{FF2B5EF4-FFF2-40B4-BE49-F238E27FC236}">
              <a16:creationId xmlns:a16="http://schemas.microsoft.com/office/drawing/2014/main" id="{BB2F5895-CAA7-4B22-AD91-CD9A135CBB2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5" name="Text Box 10">
          <a:extLst>
            <a:ext uri="{FF2B5EF4-FFF2-40B4-BE49-F238E27FC236}">
              <a16:creationId xmlns:a16="http://schemas.microsoft.com/office/drawing/2014/main" id="{34C33833-4DB1-41EE-9CFE-A038B7C8B0A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6" name="Text Box 10">
          <a:extLst>
            <a:ext uri="{FF2B5EF4-FFF2-40B4-BE49-F238E27FC236}">
              <a16:creationId xmlns:a16="http://schemas.microsoft.com/office/drawing/2014/main" id="{CFB06918-9B10-4E68-9C71-313D4FC217C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7" name="Text Box 29">
          <a:extLst>
            <a:ext uri="{FF2B5EF4-FFF2-40B4-BE49-F238E27FC236}">
              <a16:creationId xmlns:a16="http://schemas.microsoft.com/office/drawing/2014/main" id="{D372E2FA-362E-4EF3-8FFB-2FD28D77AA2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8" name="Text Box 29">
          <a:extLst>
            <a:ext uri="{FF2B5EF4-FFF2-40B4-BE49-F238E27FC236}">
              <a16:creationId xmlns:a16="http://schemas.microsoft.com/office/drawing/2014/main" id="{EB614D55-B4D6-488D-BB70-AA85E0EB5F4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9" name="Text Box 29">
          <a:extLst>
            <a:ext uri="{FF2B5EF4-FFF2-40B4-BE49-F238E27FC236}">
              <a16:creationId xmlns:a16="http://schemas.microsoft.com/office/drawing/2014/main" id="{5B900BB2-A806-44FA-AFAB-D475990D76C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A1B7C5BF-4FE5-4E46-9A93-9D0231CA1855}"/>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57AEEB16-5998-446A-8374-B72388314ADF}"/>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D8EC81C7-384B-4148-89A9-8F331700F59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AE7E40D0-4FDC-4749-BD8C-1221795A0B5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D7D58A90-B14D-43DA-BCF8-83D07713275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D8A56D99-D6A1-4133-860F-F546646779C7}"/>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4950EF1A-76D8-43F7-B983-2350CAAA0607}"/>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440C3BE8-CCDE-4657-B140-BB889F93EB6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5592AFC0-E2D6-414E-8431-15215D9782D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F61DA017-36F9-4CC9-A9BC-691271C279D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A0903444-F7B7-4531-95F2-9B3E4EF647C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A74752B2-133F-4C2D-8F3C-177B3F52BEE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B8F66DD3-60D3-485F-B813-9CC48F67B7D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6592D14E-4E56-4F80-9F6B-0ADD5D27A5B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1F76D33C-1740-4C33-B460-92743903D6A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0F6EC390-AA99-4BF8-8998-852A70FF41D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69055B08-3F6D-4097-B0AD-2177A1A5482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924DF75C-2EE5-4456-A595-B4BD6407FBF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3DDFF3F6-9D6C-4B8F-A316-56F9496C157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D17C78F1-88D4-4DA2-BB6A-963216CA69A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2646A2F5-6502-4584-ACE6-3234B5499E71}"/>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706652D1-D60D-4775-A245-2E23D85160BC}"/>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F08AC47F-6140-4C88-BBC1-18130F515ABF}"/>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EBD110F3-B2AF-49D6-998D-B5F8FCF859EC}"/>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FD9E5369-0155-4093-8E42-C56DA362B3C3}"/>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6F1FCCE7-E6D6-4EEB-8000-1CC8D0F87EE6}"/>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E98F6B77-EBBC-4393-8A75-DA4A6A8ECC0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8F5F97DE-61D4-4D6E-A55C-D42DEBB7B02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BE682E7F-8B44-465D-B55C-BE1E7D1A111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40A0B5BF-2904-4CB6-837F-B59B1A487C5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E30CA7E4-0FF7-430A-94D6-0E7B080B13E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059E95BA-EB4B-42BE-A80C-C65A5E9E85B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5DB38640-4059-42AB-9468-FBC683EA517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D8777CE2-7993-46FD-8A11-ABB61F79379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92662360-2550-40AC-ACA8-AAC91398A531}"/>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55791837-3CA0-46E5-AFEB-614015324C8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0DB653D3-034D-4A91-A02B-E4FE3A1F933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CA40CE9B-CCCB-435D-A4EA-29FC919DC68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8BBBF7D5-3739-460B-8795-E75A4A6AAD0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39E66D5B-73A5-4098-AB0D-23A655DBEBE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8EB69380-C917-4C17-9B19-BF11944D017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75B1D3F6-6D24-4A78-80E2-6D06431AC07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8F62EEAB-A68A-4456-B100-C0B495B7A43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DBB5CAFE-E100-4648-8F0C-754591B07C9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473"/>
    <xdr:sp macro="" textlink="">
      <xdr:nvSpPr>
        <xdr:cNvPr id="46" name="Text Box 29">
          <a:extLst>
            <a:ext uri="{FF2B5EF4-FFF2-40B4-BE49-F238E27FC236}">
              <a16:creationId xmlns:a16="http://schemas.microsoft.com/office/drawing/2014/main" id="{D50E04D6-89CE-4259-BFDA-1AC1764E089A}"/>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47" name="Text Box 29">
          <a:extLst>
            <a:ext uri="{FF2B5EF4-FFF2-40B4-BE49-F238E27FC236}">
              <a16:creationId xmlns:a16="http://schemas.microsoft.com/office/drawing/2014/main" id="{E95C56F0-11F3-4D79-B991-284556DBC3B4}"/>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8" name="Text Box 29">
          <a:extLst>
            <a:ext uri="{FF2B5EF4-FFF2-40B4-BE49-F238E27FC236}">
              <a16:creationId xmlns:a16="http://schemas.microsoft.com/office/drawing/2014/main" id="{F91FC41D-3A36-41A0-A9B9-FBAEFA2819F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9" name="Text Box 29">
          <a:extLst>
            <a:ext uri="{FF2B5EF4-FFF2-40B4-BE49-F238E27FC236}">
              <a16:creationId xmlns:a16="http://schemas.microsoft.com/office/drawing/2014/main" id="{B4A79EAE-71DB-4E43-9CDC-A564734B09A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0" name="Text Box 29">
          <a:extLst>
            <a:ext uri="{FF2B5EF4-FFF2-40B4-BE49-F238E27FC236}">
              <a16:creationId xmlns:a16="http://schemas.microsoft.com/office/drawing/2014/main" id="{8624E799-9D13-481B-A7D3-D65C14F76A2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1" name="Text Box 10">
          <a:extLst>
            <a:ext uri="{FF2B5EF4-FFF2-40B4-BE49-F238E27FC236}">
              <a16:creationId xmlns:a16="http://schemas.microsoft.com/office/drawing/2014/main" id="{E76B6C12-5483-408D-87E2-562152FFA5E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2" name="Text Box 10">
          <a:extLst>
            <a:ext uri="{FF2B5EF4-FFF2-40B4-BE49-F238E27FC236}">
              <a16:creationId xmlns:a16="http://schemas.microsoft.com/office/drawing/2014/main" id="{4CB0D7B8-2DB8-4491-B38D-C84DF163180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3" name="Text Box 29">
          <a:extLst>
            <a:ext uri="{FF2B5EF4-FFF2-40B4-BE49-F238E27FC236}">
              <a16:creationId xmlns:a16="http://schemas.microsoft.com/office/drawing/2014/main" id="{22A98216-74D3-4CC4-B6A2-BAB757679D1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4" name="Text Box 29">
          <a:extLst>
            <a:ext uri="{FF2B5EF4-FFF2-40B4-BE49-F238E27FC236}">
              <a16:creationId xmlns:a16="http://schemas.microsoft.com/office/drawing/2014/main" id="{B511F5C3-CA71-4252-B73F-1BE1B144251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5" name="Text Box 29">
          <a:extLst>
            <a:ext uri="{FF2B5EF4-FFF2-40B4-BE49-F238E27FC236}">
              <a16:creationId xmlns:a16="http://schemas.microsoft.com/office/drawing/2014/main" id="{FF757CD9-6C57-45AE-8483-AA55547DEED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6" name="Text Box 10">
          <a:extLst>
            <a:ext uri="{FF2B5EF4-FFF2-40B4-BE49-F238E27FC236}">
              <a16:creationId xmlns:a16="http://schemas.microsoft.com/office/drawing/2014/main" id="{13CA66FC-2CDF-4C17-876D-C53C8143992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7" name="Text Box 10">
          <a:extLst>
            <a:ext uri="{FF2B5EF4-FFF2-40B4-BE49-F238E27FC236}">
              <a16:creationId xmlns:a16="http://schemas.microsoft.com/office/drawing/2014/main" id="{BB13E956-9D2D-4EBF-AFE2-FAFD957AE8F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8" name="Text Box 29">
          <a:extLst>
            <a:ext uri="{FF2B5EF4-FFF2-40B4-BE49-F238E27FC236}">
              <a16:creationId xmlns:a16="http://schemas.microsoft.com/office/drawing/2014/main" id="{AE9DB464-252E-4533-9D50-F05B2363CC2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9" name="Text Box 29">
          <a:extLst>
            <a:ext uri="{FF2B5EF4-FFF2-40B4-BE49-F238E27FC236}">
              <a16:creationId xmlns:a16="http://schemas.microsoft.com/office/drawing/2014/main" id="{A65E684F-D766-4653-90FB-5D0E055A409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0" name="Text Box 29">
          <a:extLst>
            <a:ext uri="{FF2B5EF4-FFF2-40B4-BE49-F238E27FC236}">
              <a16:creationId xmlns:a16="http://schemas.microsoft.com/office/drawing/2014/main" id="{22271431-C280-47B0-8A08-D71151EA340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1" name="Text Box 10">
          <a:extLst>
            <a:ext uri="{FF2B5EF4-FFF2-40B4-BE49-F238E27FC236}">
              <a16:creationId xmlns:a16="http://schemas.microsoft.com/office/drawing/2014/main" id="{A2A41C32-BCB4-4DCE-890D-DA7B05AED3C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2" name="Text Box 10">
          <a:extLst>
            <a:ext uri="{FF2B5EF4-FFF2-40B4-BE49-F238E27FC236}">
              <a16:creationId xmlns:a16="http://schemas.microsoft.com/office/drawing/2014/main" id="{EFC528B7-1361-4A06-ACAA-946EF235A13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3" name="Text Box 29">
          <a:extLst>
            <a:ext uri="{FF2B5EF4-FFF2-40B4-BE49-F238E27FC236}">
              <a16:creationId xmlns:a16="http://schemas.microsoft.com/office/drawing/2014/main" id="{09111CE6-4011-4EC9-9DA7-7BF6B0E9754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4" name="Text Box 29">
          <a:extLst>
            <a:ext uri="{FF2B5EF4-FFF2-40B4-BE49-F238E27FC236}">
              <a16:creationId xmlns:a16="http://schemas.microsoft.com/office/drawing/2014/main" id="{BCCC57FA-EFB8-42B6-9922-D5F3817A371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5" name="Text Box 29">
          <a:extLst>
            <a:ext uri="{FF2B5EF4-FFF2-40B4-BE49-F238E27FC236}">
              <a16:creationId xmlns:a16="http://schemas.microsoft.com/office/drawing/2014/main" id="{6236628B-6C53-46E6-9B26-33A5790B278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66" name="Text Box 10">
          <a:extLst>
            <a:ext uri="{FF2B5EF4-FFF2-40B4-BE49-F238E27FC236}">
              <a16:creationId xmlns:a16="http://schemas.microsoft.com/office/drawing/2014/main" id="{C0255D15-C57D-4313-9165-241F734457F9}"/>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67" name="Text Box 29">
          <a:extLst>
            <a:ext uri="{FF2B5EF4-FFF2-40B4-BE49-F238E27FC236}">
              <a16:creationId xmlns:a16="http://schemas.microsoft.com/office/drawing/2014/main" id="{B70C6D8D-9F30-4244-9A75-39A8E5DB5D0C}"/>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8" name="Text Box 10">
          <a:extLst>
            <a:ext uri="{FF2B5EF4-FFF2-40B4-BE49-F238E27FC236}">
              <a16:creationId xmlns:a16="http://schemas.microsoft.com/office/drawing/2014/main" id="{029F24DE-95C2-435D-9C1A-D57C1EA383F4}"/>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9" name="Text Box 10">
          <a:extLst>
            <a:ext uri="{FF2B5EF4-FFF2-40B4-BE49-F238E27FC236}">
              <a16:creationId xmlns:a16="http://schemas.microsoft.com/office/drawing/2014/main" id="{064EDA85-DE00-45C6-A50E-A43B557637BA}"/>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70" name="Text Box 29">
          <a:extLst>
            <a:ext uri="{FF2B5EF4-FFF2-40B4-BE49-F238E27FC236}">
              <a16:creationId xmlns:a16="http://schemas.microsoft.com/office/drawing/2014/main" id="{15913148-E14E-476B-80A6-031A42B37E2E}"/>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71" name="Text Box 10">
          <a:extLst>
            <a:ext uri="{FF2B5EF4-FFF2-40B4-BE49-F238E27FC236}">
              <a16:creationId xmlns:a16="http://schemas.microsoft.com/office/drawing/2014/main" id="{D6965D84-C80C-4A49-A172-EC9BE595A7DB}"/>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2" name="Text Box 29">
          <a:extLst>
            <a:ext uri="{FF2B5EF4-FFF2-40B4-BE49-F238E27FC236}">
              <a16:creationId xmlns:a16="http://schemas.microsoft.com/office/drawing/2014/main" id="{2D04862E-9949-470F-84C5-4F2CCBDA5E2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3" name="Text Box 29">
          <a:extLst>
            <a:ext uri="{FF2B5EF4-FFF2-40B4-BE49-F238E27FC236}">
              <a16:creationId xmlns:a16="http://schemas.microsoft.com/office/drawing/2014/main" id="{0E30B6D1-714A-4E61-841B-E688C278484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4" name="Text Box 29">
          <a:extLst>
            <a:ext uri="{FF2B5EF4-FFF2-40B4-BE49-F238E27FC236}">
              <a16:creationId xmlns:a16="http://schemas.microsoft.com/office/drawing/2014/main" id="{109A7CE8-BFD4-4127-A51A-7F3479CDFB7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5" name="Text Box 10">
          <a:extLst>
            <a:ext uri="{FF2B5EF4-FFF2-40B4-BE49-F238E27FC236}">
              <a16:creationId xmlns:a16="http://schemas.microsoft.com/office/drawing/2014/main" id="{69DC1E2D-36A3-4442-BAAF-98A64A6F143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6" name="Text Box 10">
          <a:extLst>
            <a:ext uri="{FF2B5EF4-FFF2-40B4-BE49-F238E27FC236}">
              <a16:creationId xmlns:a16="http://schemas.microsoft.com/office/drawing/2014/main" id="{7F8BD125-3661-4F57-AC9C-7F72D875934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7" name="Text Box 29">
          <a:extLst>
            <a:ext uri="{FF2B5EF4-FFF2-40B4-BE49-F238E27FC236}">
              <a16:creationId xmlns:a16="http://schemas.microsoft.com/office/drawing/2014/main" id="{79D4F58F-A9FD-4EFD-9D09-235B2B9DEFA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8" name="Text Box 29">
          <a:extLst>
            <a:ext uri="{FF2B5EF4-FFF2-40B4-BE49-F238E27FC236}">
              <a16:creationId xmlns:a16="http://schemas.microsoft.com/office/drawing/2014/main" id="{A3D6E51F-EA90-4AD3-922E-A129CDAA033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9" name="Text Box 29">
          <a:extLst>
            <a:ext uri="{FF2B5EF4-FFF2-40B4-BE49-F238E27FC236}">
              <a16:creationId xmlns:a16="http://schemas.microsoft.com/office/drawing/2014/main" id="{14C51478-E61E-491A-8F58-B326D66FEC8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0" name="Text Box 10">
          <a:extLst>
            <a:ext uri="{FF2B5EF4-FFF2-40B4-BE49-F238E27FC236}">
              <a16:creationId xmlns:a16="http://schemas.microsoft.com/office/drawing/2014/main" id="{2D2FC0B6-5B99-4703-9242-20CAEEEA590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1" name="Text Box 10">
          <a:extLst>
            <a:ext uri="{FF2B5EF4-FFF2-40B4-BE49-F238E27FC236}">
              <a16:creationId xmlns:a16="http://schemas.microsoft.com/office/drawing/2014/main" id="{D3A4CCA6-37F9-41D7-80CE-DCAF11BF0AE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2" name="Text Box 29">
          <a:extLst>
            <a:ext uri="{FF2B5EF4-FFF2-40B4-BE49-F238E27FC236}">
              <a16:creationId xmlns:a16="http://schemas.microsoft.com/office/drawing/2014/main" id="{FAEE185A-0C79-4BB4-A37F-4DF9968E2B4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3" name="Text Box 29">
          <a:extLst>
            <a:ext uri="{FF2B5EF4-FFF2-40B4-BE49-F238E27FC236}">
              <a16:creationId xmlns:a16="http://schemas.microsoft.com/office/drawing/2014/main" id="{19574651-2A45-4D30-9204-4284D7B2613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4" name="Text Box 29">
          <a:extLst>
            <a:ext uri="{FF2B5EF4-FFF2-40B4-BE49-F238E27FC236}">
              <a16:creationId xmlns:a16="http://schemas.microsoft.com/office/drawing/2014/main" id="{B8EBEA08-1E38-4DB0-BFCA-E1B12E64285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5" name="Text Box 10">
          <a:extLst>
            <a:ext uri="{FF2B5EF4-FFF2-40B4-BE49-F238E27FC236}">
              <a16:creationId xmlns:a16="http://schemas.microsoft.com/office/drawing/2014/main" id="{22BADC32-1CAA-4CB0-BD27-D2F82A4E989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6" name="Text Box 10">
          <a:extLst>
            <a:ext uri="{FF2B5EF4-FFF2-40B4-BE49-F238E27FC236}">
              <a16:creationId xmlns:a16="http://schemas.microsoft.com/office/drawing/2014/main" id="{18031B6D-C68D-4A46-8EC6-6ED711C21FB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7" name="Text Box 29">
          <a:extLst>
            <a:ext uri="{FF2B5EF4-FFF2-40B4-BE49-F238E27FC236}">
              <a16:creationId xmlns:a16="http://schemas.microsoft.com/office/drawing/2014/main" id="{24F8C7BF-1503-4158-821C-EE4625C62AC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8" name="Text Box 29">
          <a:extLst>
            <a:ext uri="{FF2B5EF4-FFF2-40B4-BE49-F238E27FC236}">
              <a16:creationId xmlns:a16="http://schemas.microsoft.com/office/drawing/2014/main" id="{A879EEA3-F90B-46A1-9C4D-2E708074ED0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9" name="Text Box 29">
          <a:extLst>
            <a:ext uri="{FF2B5EF4-FFF2-40B4-BE49-F238E27FC236}">
              <a16:creationId xmlns:a16="http://schemas.microsoft.com/office/drawing/2014/main" id="{042FF5C4-7ADA-403F-B6FE-50681F8BBCB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6.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0A9FA520-714C-451E-A8BC-B77F68A25330}"/>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DD540CF2-8097-453A-8510-F926F0FCCA88}"/>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80F50B6A-82E2-42C3-897B-4E6F2D633F7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CD053495-658B-49C2-A326-162A88245CE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39347BA4-B423-47EC-A184-374193DCD30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445DD130-AA18-4365-A842-F82144C0853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372E9E8E-486F-49B5-9E0E-3AABBA9490A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D0EAC027-4736-4E61-8E6B-9EA102E8F9C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5F1D451B-8E36-4709-A389-AA5CDABE204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E8700072-D3BD-431D-AB85-323DE55623E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8E4F103D-3464-486E-8B5E-D27FC799FF4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1870AAF8-D21A-4B51-8DED-0D5E64A9F7B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6F6052D2-ACAD-4213-AB7F-19BBF3146F7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4D03FB67-A445-47B3-ADC3-36C32D4D869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AF15A027-C0E6-4B3F-BEAF-C1B46AB3050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E50E856A-85A8-4E36-AFDD-8AEDEE57C9C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A7188B93-B04A-4285-B4EC-48F0BA8CCD1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36CD9D3F-74A2-41AB-922E-FD06295C22C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841FA58B-ED77-44B6-B36D-4F4B28B4CB4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A7E382A5-0F14-49DE-AD0A-EF6DD326D1A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928CE7E3-3CC4-40C8-9182-81A0152AA48C}"/>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6964A585-069C-43CE-86F1-28FD4CD8F76B}"/>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BE2D1B12-BB07-445E-8FA9-818921AD5C99}"/>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FF20BAEA-6F65-4B6F-943A-9A54C2DB45D9}"/>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7DE8C0EA-B2B7-4747-9AEB-585648710C88}"/>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925023DB-9CA8-45D9-B4D1-41920B3D4B08}"/>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30E601D5-5277-4F38-ACB0-F157E442A8E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10BDF290-5FA3-4EA9-806A-CA1BE7160B4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43FED7F7-B652-4887-9B65-527F7056BDD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B1368AB4-AA1D-48D9-AC0D-81098BF82C7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751D4C35-7D4C-4359-AAE4-4E35AFEC813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9E247CDF-6743-4495-B8AB-A16AD2C3BD2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59780BFD-E0FB-43F8-ACA9-86AFC00536B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2327CDC7-41C0-4295-BF83-1781200126F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970575B3-471C-41FF-A6B9-1627DE32E84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6E57ACA1-0AAE-44F2-84EF-5308F3699C0D}"/>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B7A1CD78-509B-4F84-ADCE-C180E48D802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9A032AA9-B49B-450A-9FE1-EDB84374464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9A46967A-1B55-41EF-B98E-C6AB3CCF670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5A9A105B-2815-4D00-8237-FB56BD034F3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E5D6BD07-43B8-4622-9A73-8DFF03069767}"/>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AEC4DC1D-1D0C-411F-9B46-809DBFB2063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5E7FADBB-B67D-4B36-AE71-9F0153C3B32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3512DB76-E642-452D-8C4B-3AC2FEE9D80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473"/>
    <xdr:sp macro="" textlink="">
      <xdr:nvSpPr>
        <xdr:cNvPr id="46" name="Text Box 29">
          <a:extLst>
            <a:ext uri="{FF2B5EF4-FFF2-40B4-BE49-F238E27FC236}">
              <a16:creationId xmlns:a16="http://schemas.microsoft.com/office/drawing/2014/main" id="{1F6EE325-7195-4460-8880-3D33BE990F28}"/>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47" name="Text Box 29">
          <a:extLst>
            <a:ext uri="{FF2B5EF4-FFF2-40B4-BE49-F238E27FC236}">
              <a16:creationId xmlns:a16="http://schemas.microsoft.com/office/drawing/2014/main" id="{573926FA-450A-4E26-8614-C5C63A54BF84}"/>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8" name="Text Box 29">
          <a:extLst>
            <a:ext uri="{FF2B5EF4-FFF2-40B4-BE49-F238E27FC236}">
              <a16:creationId xmlns:a16="http://schemas.microsoft.com/office/drawing/2014/main" id="{8893C296-97A8-4D05-828C-A2925FAFB00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9" name="Text Box 29">
          <a:extLst>
            <a:ext uri="{FF2B5EF4-FFF2-40B4-BE49-F238E27FC236}">
              <a16:creationId xmlns:a16="http://schemas.microsoft.com/office/drawing/2014/main" id="{4B81CAA5-65B5-4103-8700-9AA9B99BD84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0" name="Text Box 29">
          <a:extLst>
            <a:ext uri="{FF2B5EF4-FFF2-40B4-BE49-F238E27FC236}">
              <a16:creationId xmlns:a16="http://schemas.microsoft.com/office/drawing/2014/main" id="{B17013F6-2296-40A9-830E-42D3280C0BE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1" name="Text Box 10">
          <a:extLst>
            <a:ext uri="{FF2B5EF4-FFF2-40B4-BE49-F238E27FC236}">
              <a16:creationId xmlns:a16="http://schemas.microsoft.com/office/drawing/2014/main" id="{68B317C4-1A3F-4A15-8C6A-D37B5CB7FA4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2" name="Text Box 10">
          <a:extLst>
            <a:ext uri="{FF2B5EF4-FFF2-40B4-BE49-F238E27FC236}">
              <a16:creationId xmlns:a16="http://schemas.microsoft.com/office/drawing/2014/main" id="{0E6CAD0E-F15F-43FA-AEFD-1E66DC4FFBD3}"/>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3" name="Text Box 29">
          <a:extLst>
            <a:ext uri="{FF2B5EF4-FFF2-40B4-BE49-F238E27FC236}">
              <a16:creationId xmlns:a16="http://schemas.microsoft.com/office/drawing/2014/main" id="{13A7E3D0-92C1-4203-ADD0-103A7273EF3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4" name="Text Box 29">
          <a:extLst>
            <a:ext uri="{FF2B5EF4-FFF2-40B4-BE49-F238E27FC236}">
              <a16:creationId xmlns:a16="http://schemas.microsoft.com/office/drawing/2014/main" id="{C632B4C5-EB51-4F4B-9641-9ABF0648105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5" name="Text Box 29">
          <a:extLst>
            <a:ext uri="{FF2B5EF4-FFF2-40B4-BE49-F238E27FC236}">
              <a16:creationId xmlns:a16="http://schemas.microsoft.com/office/drawing/2014/main" id="{5E87424D-058C-469F-B713-3897442A632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6" name="Text Box 10">
          <a:extLst>
            <a:ext uri="{FF2B5EF4-FFF2-40B4-BE49-F238E27FC236}">
              <a16:creationId xmlns:a16="http://schemas.microsoft.com/office/drawing/2014/main" id="{57F72730-9117-4F06-BE71-BA250531D5F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7" name="Text Box 10">
          <a:extLst>
            <a:ext uri="{FF2B5EF4-FFF2-40B4-BE49-F238E27FC236}">
              <a16:creationId xmlns:a16="http://schemas.microsoft.com/office/drawing/2014/main" id="{FDC303B0-2D6F-46F7-AB60-DA4D4DBDFF9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8" name="Text Box 29">
          <a:extLst>
            <a:ext uri="{FF2B5EF4-FFF2-40B4-BE49-F238E27FC236}">
              <a16:creationId xmlns:a16="http://schemas.microsoft.com/office/drawing/2014/main" id="{04808B58-5691-46BA-BE77-6E5BEDE2DB5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9" name="Text Box 29">
          <a:extLst>
            <a:ext uri="{FF2B5EF4-FFF2-40B4-BE49-F238E27FC236}">
              <a16:creationId xmlns:a16="http://schemas.microsoft.com/office/drawing/2014/main" id="{A3312DDA-BB8B-4056-9949-368FC177A38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0" name="Text Box 29">
          <a:extLst>
            <a:ext uri="{FF2B5EF4-FFF2-40B4-BE49-F238E27FC236}">
              <a16:creationId xmlns:a16="http://schemas.microsoft.com/office/drawing/2014/main" id="{BEB822A3-809D-407D-85AD-D78C91F36C7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1" name="Text Box 10">
          <a:extLst>
            <a:ext uri="{FF2B5EF4-FFF2-40B4-BE49-F238E27FC236}">
              <a16:creationId xmlns:a16="http://schemas.microsoft.com/office/drawing/2014/main" id="{64628451-7B56-4085-AEE9-5102F010091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2" name="Text Box 10">
          <a:extLst>
            <a:ext uri="{FF2B5EF4-FFF2-40B4-BE49-F238E27FC236}">
              <a16:creationId xmlns:a16="http://schemas.microsoft.com/office/drawing/2014/main" id="{6DF507A6-A0DE-4227-BD51-223DC56A6F4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3" name="Text Box 29">
          <a:extLst>
            <a:ext uri="{FF2B5EF4-FFF2-40B4-BE49-F238E27FC236}">
              <a16:creationId xmlns:a16="http://schemas.microsoft.com/office/drawing/2014/main" id="{545CC9FC-CE20-4585-ABF8-692A266B57B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4" name="Text Box 29">
          <a:extLst>
            <a:ext uri="{FF2B5EF4-FFF2-40B4-BE49-F238E27FC236}">
              <a16:creationId xmlns:a16="http://schemas.microsoft.com/office/drawing/2014/main" id="{91E5176E-B8CE-4A64-9B9E-228000C1C28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5" name="Text Box 29">
          <a:extLst>
            <a:ext uri="{FF2B5EF4-FFF2-40B4-BE49-F238E27FC236}">
              <a16:creationId xmlns:a16="http://schemas.microsoft.com/office/drawing/2014/main" id="{6F634DA5-30E4-457E-9492-F129C2618CE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66" name="Text Box 10">
          <a:extLst>
            <a:ext uri="{FF2B5EF4-FFF2-40B4-BE49-F238E27FC236}">
              <a16:creationId xmlns:a16="http://schemas.microsoft.com/office/drawing/2014/main" id="{416BC28F-9A66-46D9-925C-54AAFC534201}"/>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67" name="Text Box 29">
          <a:extLst>
            <a:ext uri="{FF2B5EF4-FFF2-40B4-BE49-F238E27FC236}">
              <a16:creationId xmlns:a16="http://schemas.microsoft.com/office/drawing/2014/main" id="{DDC9E176-C7B9-4F31-A3D3-2F939251AF94}"/>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8" name="Text Box 10">
          <a:extLst>
            <a:ext uri="{FF2B5EF4-FFF2-40B4-BE49-F238E27FC236}">
              <a16:creationId xmlns:a16="http://schemas.microsoft.com/office/drawing/2014/main" id="{FE8B2F81-8EA1-4A61-A444-C9C77340F116}"/>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9" name="Text Box 10">
          <a:extLst>
            <a:ext uri="{FF2B5EF4-FFF2-40B4-BE49-F238E27FC236}">
              <a16:creationId xmlns:a16="http://schemas.microsoft.com/office/drawing/2014/main" id="{C9AD9604-8AF6-46A9-91DC-4F7385FB11EF}"/>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70" name="Text Box 29">
          <a:extLst>
            <a:ext uri="{FF2B5EF4-FFF2-40B4-BE49-F238E27FC236}">
              <a16:creationId xmlns:a16="http://schemas.microsoft.com/office/drawing/2014/main" id="{E1887B3F-F62C-4692-8A12-777A030C80BB}"/>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71" name="Text Box 10">
          <a:extLst>
            <a:ext uri="{FF2B5EF4-FFF2-40B4-BE49-F238E27FC236}">
              <a16:creationId xmlns:a16="http://schemas.microsoft.com/office/drawing/2014/main" id="{EEC56C87-1E68-41EB-B16B-868370C126B7}"/>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2" name="Text Box 29">
          <a:extLst>
            <a:ext uri="{FF2B5EF4-FFF2-40B4-BE49-F238E27FC236}">
              <a16:creationId xmlns:a16="http://schemas.microsoft.com/office/drawing/2014/main" id="{D0F2046D-5DFE-4BAB-BD0D-7C879A48E01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3" name="Text Box 29">
          <a:extLst>
            <a:ext uri="{FF2B5EF4-FFF2-40B4-BE49-F238E27FC236}">
              <a16:creationId xmlns:a16="http://schemas.microsoft.com/office/drawing/2014/main" id="{2DEADD01-DA83-43F1-AD54-266272723BB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4" name="Text Box 29">
          <a:extLst>
            <a:ext uri="{FF2B5EF4-FFF2-40B4-BE49-F238E27FC236}">
              <a16:creationId xmlns:a16="http://schemas.microsoft.com/office/drawing/2014/main" id="{F023278B-E904-437F-AB07-309BFE86203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5" name="Text Box 10">
          <a:extLst>
            <a:ext uri="{FF2B5EF4-FFF2-40B4-BE49-F238E27FC236}">
              <a16:creationId xmlns:a16="http://schemas.microsoft.com/office/drawing/2014/main" id="{7750C4CA-72DA-4027-A8EB-ADB1C7DADAC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6" name="Text Box 10">
          <a:extLst>
            <a:ext uri="{FF2B5EF4-FFF2-40B4-BE49-F238E27FC236}">
              <a16:creationId xmlns:a16="http://schemas.microsoft.com/office/drawing/2014/main" id="{1956163A-AD0B-4C79-9ECB-1C6F491BD843}"/>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7" name="Text Box 29">
          <a:extLst>
            <a:ext uri="{FF2B5EF4-FFF2-40B4-BE49-F238E27FC236}">
              <a16:creationId xmlns:a16="http://schemas.microsoft.com/office/drawing/2014/main" id="{C9FE6C61-AF0B-404A-81C3-DE75529CBEE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8" name="Text Box 29">
          <a:extLst>
            <a:ext uri="{FF2B5EF4-FFF2-40B4-BE49-F238E27FC236}">
              <a16:creationId xmlns:a16="http://schemas.microsoft.com/office/drawing/2014/main" id="{3C5D1028-902F-4D67-8143-4938AE6F258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9" name="Text Box 29">
          <a:extLst>
            <a:ext uri="{FF2B5EF4-FFF2-40B4-BE49-F238E27FC236}">
              <a16:creationId xmlns:a16="http://schemas.microsoft.com/office/drawing/2014/main" id="{9539E668-8B4F-49B3-AD99-A8E10321384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0" name="Text Box 10">
          <a:extLst>
            <a:ext uri="{FF2B5EF4-FFF2-40B4-BE49-F238E27FC236}">
              <a16:creationId xmlns:a16="http://schemas.microsoft.com/office/drawing/2014/main" id="{C634CE35-5D30-43F1-BF55-A19E14474AA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1" name="Text Box 10">
          <a:extLst>
            <a:ext uri="{FF2B5EF4-FFF2-40B4-BE49-F238E27FC236}">
              <a16:creationId xmlns:a16="http://schemas.microsoft.com/office/drawing/2014/main" id="{DA752131-373C-4EE2-A1DB-194888C47EC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2" name="Text Box 29">
          <a:extLst>
            <a:ext uri="{FF2B5EF4-FFF2-40B4-BE49-F238E27FC236}">
              <a16:creationId xmlns:a16="http://schemas.microsoft.com/office/drawing/2014/main" id="{6ED20D55-3D30-42D7-B5DF-8465C4E6F34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3" name="Text Box 29">
          <a:extLst>
            <a:ext uri="{FF2B5EF4-FFF2-40B4-BE49-F238E27FC236}">
              <a16:creationId xmlns:a16="http://schemas.microsoft.com/office/drawing/2014/main" id="{468A24FD-3315-4E10-A907-BF1C2F97DD2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4" name="Text Box 29">
          <a:extLst>
            <a:ext uri="{FF2B5EF4-FFF2-40B4-BE49-F238E27FC236}">
              <a16:creationId xmlns:a16="http://schemas.microsoft.com/office/drawing/2014/main" id="{035F35B3-CEDB-4166-9F59-BCFCE94AF12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5" name="Text Box 10">
          <a:extLst>
            <a:ext uri="{FF2B5EF4-FFF2-40B4-BE49-F238E27FC236}">
              <a16:creationId xmlns:a16="http://schemas.microsoft.com/office/drawing/2014/main" id="{407F8DBD-C85B-4B71-A8CE-80D9666EDC8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6" name="Text Box 10">
          <a:extLst>
            <a:ext uri="{FF2B5EF4-FFF2-40B4-BE49-F238E27FC236}">
              <a16:creationId xmlns:a16="http://schemas.microsoft.com/office/drawing/2014/main" id="{245FD707-2C3B-4C1E-8C03-19A8313A543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7" name="Text Box 29">
          <a:extLst>
            <a:ext uri="{FF2B5EF4-FFF2-40B4-BE49-F238E27FC236}">
              <a16:creationId xmlns:a16="http://schemas.microsoft.com/office/drawing/2014/main" id="{6BFBD11F-F558-484F-8941-1959D5B2439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8" name="Text Box 29">
          <a:extLst>
            <a:ext uri="{FF2B5EF4-FFF2-40B4-BE49-F238E27FC236}">
              <a16:creationId xmlns:a16="http://schemas.microsoft.com/office/drawing/2014/main" id="{4DCB770A-1714-452D-B4B2-DF07E336F2D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9" name="Text Box 29">
          <a:extLst>
            <a:ext uri="{FF2B5EF4-FFF2-40B4-BE49-F238E27FC236}">
              <a16:creationId xmlns:a16="http://schemas.microsoft.com/office/drawing/2014/main" id="{9F5DA4BE-A52F-402B-8D1A-5E73AF8D410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E8AE3FE1-0B7B-41BF-8AEA-994A1A9480C3}"/>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0CA7885A-0AA2-4CA0-9B93-9D2E6372CB35}"/>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C0285D1B-37DE-4147-949D-158B1F86E1C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AE7C4CD0-BD06-4F36-B486-2389F4E5FD9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F7DA1A0E-12DE-4EC8-828A-213E9B1EB48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2D853E36-BA6E-4E36-968D-971D256949C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97D3A975-9390-42AD-8A36-2AC539197C91}"/>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91517338-BDAA-45A8-AA68-9A40D55DA6E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ECB2AF59-2B0C-4354-9778-E0D320202A8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C1B39CEC-614F-4A40-8716-612264C9532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75604D91-74A7-4030-A984-E234FA0B8B7E}"/>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7462F647-9036-45DC-8D1D-5E1BB9FE64C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4CE5FEF1-CF02-48AD-BD9B-B96C0F00FC9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FCFA9587-043F-49FC-B923-EECD3C935E8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497067D2-42D0-4635-9474-C0D722CAA9C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640B479E-3B95-4EDE-83C1-01F83DB1973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50131A08-BE35-443C-B5C6-2A9CADDCF1D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F2676EE3-B47B-4CEC-B7C1-EBFD8EA9FC2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2AF2901D-4DF2-4920-869D-39FEBFB4147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07DAB2F8-A447-4DAF-B528-D22308F2784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86253480-FCCC-4EE6-8E18-3041C18D6A61}"/>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E146C22A-7FF9-4C60-83AD-04A6CC342383}"/>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08B3805B-AE42-4969-9CE3-1A7CDAAD6FC9}"/>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7795CCD9-11FA-432F-BFD1-F94B6E8C3AF5}"/>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F690A16B-4FC4-4BAB-95B0-43096FA6E8BE}"/>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926282CB-48ED-4FFE-BCEA-6BA4AD3D7A81}"/>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0D37F04C-EED4-4206-839C-96E99521DB4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CDB34E8B-F574-478D-81B2-D88E38B5837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954DBB3C-30D3-4DC7-9342-CC4649BC78B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FDF0FCFB-2D09-417A-9D6C-966181DB53C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0D3407C4-DF1D-4EBE-9C2B-FE2134F7ACF7}"/>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085666F2-DEDA-4A7B-8FEE-F447B4A2805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F4BD9933-FECF-432B-9733-1E9941F35A5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D74F811C-EB36-40D2-A1B5-D80B6BBE6AB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82D7AE34-6C4D-47F6-9F54-0EA777B4889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CA044216-60F0-4B0D-A2B1-B3CA743A836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EFC684A0-7384-4C64-BFF7-C67A4A0511A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E39CDB60-6E0B-46F3-B1BC-E873A6AA5A5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0A1AD5B9-4520-40BD-8D02-1EA1446BBA6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FA2A716D-98EC-4624-9E77-561694394F6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E66ADBD1-9C00-4A01-8622-BBA9A6544AD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7F795354-5AC3-4350-ACCB-AF5D321CA85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01BF30F1-B638-41D0-B25B-15D76A1700C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F8CEBA7C-16A1-4B61-AE7C-0825DF8CDDC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473"/>
    <xdr:sp macro="" textlink="">
      <xdr:nvSpPr>
        <xdr:cNvPr id="46" name="Text Box 29">
          <a:extLst>
            <a:ext uri="{FF2B5EF4-FFF2-40B4-BE49-F238E27FC236}">
              <a16:creationId xmlns:a16="http://schemas.microsoft.com/office/drawing/2014/main" id="{87FD218D-08D1-4DD1-BB49-AED8945F17CF}"/>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47" name="Text Box 29">
          <a:extLst>
            <a:ext uri="{FF2B5EF4-FFF2-40B4-BE49-F238E27FC236}">
              <a16:creationId xmlns:a16="http://schemas.microsoft.com/office/drawing/2014/main" id="{2095C88C-893F-4C96-B4D0-63E4F15AB73D}"/>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8" name="Text Box 29">
          <a:extLst>
            <a:ext uri="{FF2B5EF4-FFF2-40B4-BE49-F238E27FC236}">
              <a16:creationId xmlns:a16="http://schemas.microsoft.com/office/drawing/2014/main" id="{5175FE10-02C8-4958-87C8-FCC4190FF03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9" name="Text Box 29">
          <a:extLst>
            <a:ext uri="{FF2B5EF4-FFF2-40B4-BE49-F238E27FC236}">
              <a16:creationId xmlns:a16="http://schemas.microsoft.com/office/drawing/2014/main" id="{E5485B87-8A7D-4AC6-B3CE-E178D6F2176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0" name="Text Box 29">
          <a:extLst>
            <a:ext uri="{FF2B5EF4-FFF2-40B4-BE49-F238E27FC236}">
              <a16:creationId xmlns:a16="http://schemas.microsoft.com/office/drawing/2014/main" id="{5389F02D-904D-4CE1-9BF3-A4AC247B5F8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1" name="Text Box 10">
          <a:extLst>
            <a:ext uri="{FF2B5EF4-FFF2-40B4-BE49-F238E27FC236}">
              <a16:creationId xmlns:a16="http://schemas.microsoft.com/office/drawing/2014/main" id="{AC4A6117-D36B-48C8-82FB-6F5A42194E91}"/>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2" name="Text Box 10">
          <a:extLst>
            <a:ext uri="{FF2B5EF4-FFF2-40B4-BE49-F238E27FC236}">
              <a16:creationId xmlns:a16="http://schemas.microsoft.com/office/drawing/2014/main" id="{BB046260-0845-48CB-BCCB-12CEDD82372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3" name="Text Box 29">
          <a:extLst>
            <a:ext uri="{FF2B5EF4-FFF2-40B4-BE49-F238E27FC236}">
              <a16:creationId xmlns:a16="http://schemas.microsoft.com/office/drawing/2014/main" id="{4E76C2E5-5110-4F65-9E24-0236D2EEC04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4" name="Text Box 29">
          <a:extLst>
            <a:ext uri="{FF2B5EF4-FFF2-40B4-BE49-F238E27FC236}">
              <a16:creationId xmlns:a16="http://schemas.microsoft.com/office/drawing/2014/main" id="{6953DE6D-C017-4A3B-837C-0A3D3C1E0EE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5" name="Text Box 29">
          <a:extLst>
            <a:ext uri="{FF2B5EF4-FFF2-40B4-BE49-F238E27FC236}">
              <a16:creationId xmlns:a16="http://schemas.microsoft.com/office/drawing/2014/main" id="{2CD1C418-D3C5-4C97-9C28-9E2F0A9C7A7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6" name="Text Box 10">
          <a:extLst>
            <a:ext uri="{FF2B5EF4-FFF2-40B4-BE49-F238E27FC236}">
              <a16:creationId xmlns:a16="http://schemas.microsoft.com/office/drawing/2014/main" id="{B17EE8AE-8A03-47CA-A25D-7EE765ED43B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57" name="Text Box 10">
          <a:extLst>
            <a:ext uri="{FF2B5EF4-FFF2-40B4-BE49-F238E27FC236}">
              <a16:creationId xmlns:a16="http://schemas.microsoft.com/office/drawing/2014/main" id="{FEE327BF-78C0-468C-870D-18DC8153007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8" name="Text Box 29">
          <a:extLst>
            <a:ext uri="{FF2B5EF4-FFF2-40B4-BE49-F238E27FC236}">
              <a16:creationId xmlns:a16="http://schemas.microsoft.com/office/drawing/2014/main" id="{4F0DA55D-A012-47FC-B77E-903DFEBF304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9" name="Text Box 29">
          <a:extLst>
            <a:ext uri="{FF2B5EF4-FFF2-40B4-BE49-F238E27FC236}">
              <a16:creationId xmlns:a16="http://schemas.microsoft.com/office/drawing/2014/main" id="{26F1775D-1D63-4622-8B52-685270808A36}"/>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0" name="Text Box 29">
          <a:extLst>
            <a:ext uri="{FF2B5EF4-FFF2-40B4-BE49-F238E27FC236}">
              <a16:creationId xmlns:a16="http://schemas.microsoft.com/office/drawing/2014/main" id="{D022C06F-BF4C-49FF-83D0-43B9233C344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1" name="Text Box 10">
          <a:extLst>
            <a:ext uri="{FF2B5EF4-FFF2-40B4-BE49-F238E27FC236}">
              <a16:creationId xmlns:a16="http://schemas.microsoft.com/office/drawing/2014/main" id="{30FCD396-EADE-4B62-BAA3-46F4C57E479B}"/>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62" name="Text Box 10">
          <a:extLst>
            <a:ext uri="{FF2B5EF4-FFF2-40B4-BE49-F238E27FC236}">
              <a16:creationId xmlns:a16="http://schemas.microsoft.com/office/drawing/2014/main" id="{337962F6-9453-435A-AFF8-D99645E2DE86}"/>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3" name="Text Box 29">
          <a:extLst>
            <a:ext uri="{FF2B5EF4-FFF2-40B4-BE49-F238E27FC236}">
              <a16:creationId xmlns:a16="http://schemas.microsoft.com/office/drawing/2014/main" id="{EED83FC0-CC67-49D7-9E34-F967F4C646C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4" name="Text Box 29">
          <a:extLst>
            <a:ext uri="{FF2B5EF4-FFF2-40B4-BE49-F238E27FC236}">
              <a16:creationId xmlns:a16="http://schemas.microsoft.com/office/drawing/2014/main" id="{88AA25B2-7EA2-4EDA-8D73-D5B241AD00C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5" name="Text Box 29">
          <a:extLst>
            <a:ext uri="{FF2B5EF4-FFF2-40B4-BE49-F238E27FC236}">
              <a16:creationId xmlns:a16="http://schemas.microsoft.com/office/drawing/2014/main" id="{CC01682B-BE9F-48D4-9996-2B189E61355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66" name="Text Box 10">
          <a:extLst>
            <a:ext uri="{FF2B5EF4-FFF2-40B4-BE49-F238E27FC236}">
              <a16:creationId xmlns:a16="http://schemas.microsoft.com/office/drawing/2014/main" id="{E3E5A5B3-387C-4010-8659-EB7638128FAC}"/>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67" name="Text Box 29">
          <a:extLst>
            <a:ext uri="{FF2B5EF4-FFF2-40B4-BE49-F238E27FC236}">
              <a16:creationId xmlns:a16="http://schemas.microsoft.com/office/drawing/2014/main" id="{296D313E-0721-4FA1-8214-CD81F4894D93}"/>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8" name="Text Box 10">
          <a:extLst>
            <a:ext uri="{FF2B5EF4-FFF2-40B4-BE49-F238E27FC236}">
              <a16:creationId xmlns:a16="http://schemas.microsoft.com/office/drawing/2014/main" id="{E405DBFB-EC43-4DD2-903F-13E5F57AF9D6}"/>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69" name="Text Box 10">
          <a:extLst>
            <a:ext uri="{FF2B5EF4-FFF2-40B4-BE49-F238E27FC236}">
              <a16:creationId xmlns:a16="http://schemas.microsoft.com/office/drawing/2014/main" id="{85CD1C86-3670-4F82-810E-8163C8E07BCE}"/>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70" name="Text Box 29">
          <a:extLst>
            <a:ext uri="{FF2B5EF4-FFF2-40B4-BE49-F238E27FC236}">
              <a16:creationId xmlns:a16="http://schemas.microsoft.com/office/drawing/2014/main" id="{3CB88D95-275A-47D1-9D10-B87889940C99}"/>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71" name="Text Box 10">
          <a:extLst>
            <a:ext uri="{FF2B5EF4-FFF2-40B4-BE49-F238E27FC236}">
              <a16:creationId xmlns:a16="http://schemas.microsoft.com/office/drawing/2014/main" id="{47D6C4AE-D841-41F6-80B7-FD8858027775}"/>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2" name="Text Box 29">
          <a:extLst>
            <a:ext uri="{FF2B5EF4-FFF2-40B4-BE49-F238E27FC236}">
              <a16:creationId xmlns:a16="http://schemas.microsoft.com/office/drawing/2014/main" id="{6700C31A-BF6E-4294-AD43-1E572197CD5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3" name="Text Box 29">
          <a:extLst>
            <a:ext uri="{FF2B5EF4-FFF2-40B4-BE49-F238E27FC236}">
              <a16:creationId xmlns:a16="http://schemas.microsoft.com/office/drawing/2014/main" id="{1718F7F8-C6FB-459D-A2D4-DEDC117B472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4" name="Text Box 29">
          <a:extLst>
            <a:ext uri="{FF2B5EF4-FFF2-40B4-BE49-F238E27FC236}">
              <a16:creationId xmlns:a16="http://schemas.microsoft.com/office/drawing/2014/main" id="{6AE45852-5619-4DB2-B686-313EB39D81D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5" name="Text Box 10">
          <a:extLst>
            <a:ext uri="{FF2B5EF4-FFF2-40B4-BE49-F238E27FC236}">
              <a16:creationId xmlns:a16="http://schemas.microsoft.com/office/drawing/2014/main" id="{A30969B8-8649-4E8F-AEE7-7839BFE4E29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6" name="Text Box 10">
          <a:extLst>
            <a:ext uri="{FF2B5EF4-FFF2-40B4-BE49-F238E27FC236}">
              <a16:creationId xmlns:a16="http://schemas.microsoft.com/office/drawing/2014/main" id="{4CAA2209-A1CF-4145-912F-C9B60711A4D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7" name="Text Box 29">
          <a:extLst>
            <a:ext uri="{FF2B5EF4-FFF2-40B4-BE49-F238E27FC236}">
              <a16:creationId xmlns:a16="http://schemas.microsoft.com/office/drawing/2014/main" id="{E9779067-2F88-4FA6-BA71-466CE78DCDFB}"/>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8" name="Text Box 29">
          <a:extLst>
            <a:ext uri="{FF2B5EF4-FFF2-40B4-BE49-F238E27FC236}">
              <a16:creationId xmlns:a16="http://schemas.microsoft.com/office/drawing/2014/main" id="{CC61BD33-B6CF-4313-BFE1-2254F5B7DFD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79" name="Text Box 29">
          <a:extLst>
            <a:ext uri="{FF2B5EF4-FFF2-40B4-BE49-F238E27FC236}">
              <a16:creationId xmlns:a16="http://schemas.microsoft.com/office/drawing/2014/main" id="{DEF9916B-4E65-45C1-A84D-E31883FCCFA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0" name="Text Box 10">
          <a:extLst>
            <a:ext uri="{FF2B5EF4-FFF2-40B4-BE49-F238E27FC236}">
              <a16:creationId xmlns:a16="http://schemas.microsoft.com/office/drawing/2014/main" id="{EBA838BE-B98A-45BD-8FF8-2FE5E313550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1" name="Text Box 10">
          <a:extLst>
            <a:ext uri="{FF2B5EF4-FFF2-40B4-BE49-F238E27FC236}">
              <a16:creationId xmlns:a16="http://schemas.microsoft.com/office/drawing/2014/main" id="{F0E86864-8B47-4717-8F24-798BEFE69B5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2" name="Text Box 29">
          <a:extLst>
            <a:ext uri="{FF2B5EF4-FFF2-40B4-BE49-F238E27FC236}">
              <a16:creationId xmlns:a16="http://schemas.microsoft.com/office/drawing/2014/main" id="{D0F2294E-F3F7-405B-B967-FFD5AEE599C9}"/>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3" name="Text Box 29">
          <a:extLst>
            <a:ext uri="{FF2B5EF4-FFF2-40B4-BE49-F238E27FC236}">
              <a16:creationId xmlns:a16="http://schemas.microsoft.com/office/drawing/2014/main" id="{053D3E01-6EA9-40F0-9413-C7759F71925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4" name="Text Box 29">
          <a:extLst>
            <a:ext uri="{FF2B5EF4-FFF2-40B4-BE49-F238E27FC236}">
              <a16:creationId xmlns:a16="http://schemas.microsoft.com/office/drawing/2014/main" id="{2F1B3C4E-B9B3-47E4-B3AF-0A2C4BBC26C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5" name="Text Box 10">
          <a:extLst>
            <a:ext uri="{FF2B5EF4-FFF2-40B4-BE49-F238E27FC236}">
              <a16:creationId xmlns:a16="http://schemas.microsoft.com/office/drawing/2014/main" id="{691992D0-804E-4896-9E5C-C530CD360D83}"/>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6" name="Text Box 10">
          <a:extLst>
            <a:ext uri="{FF2B5EF4-FFF2-40B4-BE49-F238E27FC236}">
              <a16:creationId xmlns:a16="http://schemas.microsoft.com/office/drawing/2014/main" id="{43E436FE-0B6A-4BF2-9CA5-B88779D4D97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7" name="Text Box 29">
          <a:extLst>
            <a:ext uri="{FF2B5EF4-FFF2-40B4-BE49-F238E27FC236}">
              <a16:creationId xmlns:a16="http://schemas.microsoft.com/office/drawing/2014/main" id="{C4E5CD38-EB9F-4399-A479-A3955AF3E07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8" name="Text Box 29">
          <a:extLst>
            <a:ext uri="{FF2B5EF4-FFF2-40B4-BE49-F238E27FC236}">
              <a16:creationId xmlns:a16="http://schemas.microsoft.com/office/drawing/2014/main" id="{F4946DD3-809F-4D62-AAC8-FA8905771A2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89" name="Text Box 29">
          <a:extLst>
            <a:ext uri="{FF2B5EF4-FFF2-40B4-BE49-F238E27FC236}">
              <a16:creationId xmlns:a16="http://schemas.microsoft.com/office/drawing/2014/main" id="{07068F29-BD2A-47B4-8174-A7A979B2F923}"/>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6E2BA243-3BE4-416E-AE44-5D4F5A8EB047}"/>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A839ACC8-5F3B-448A-8216-09729EC08767}"/>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AD7EDB30-294D-4A3C-821E-BF9E52B1EDE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0440B3F6-574B-49B7-8119-1419F17B766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FF5A3C2F-8084-4343-A017-D6FE4A3CC91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888F712B-4CA6-48F1-88C3-37BD4B00AE7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098F6B52-6EEC-41D5-ABF2-BE160249C227}"/>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B12548F4-07F9-4795-A4EE-7E15BBFCCC3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B35ADF7B-F3B5-4DAC-9C51-9BAD9EF5700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C423AB74-DAD2-4EDF-BF55-78E9045F1EA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4EC36AC1-8A21-487D-B1B7-C0B1B1F3D89D}"/>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C1F844D4-27C0-42B6-B06D-938767A51FD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BD8776D8-8910-4EFB-9B36-E85F30075B8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6973E08B-14D2-4C4A-953B-F8075DEB529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0CC521E8-2EF9-4562-B071-AF4E5226AFF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5FD28821-593C-44A8-ACB7-70578E221FD3}"/>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CB21D37F-6BAA-4E8A-801F-E026EE8B825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6CEF78B4-4A99-4B57-BF33-92EC0432599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7EC21247-5765-4E67-A1CD-EAB9BC5C234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C37397DC-221F-4392-856D-933F720E90B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2A262E74-9E85-4C6D-B5D5-9845060F8B85}"/>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8F23055C-1E26-4381-9DC0-FE1B27A7E647}"/>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FB5AA695-3F3D-412B-B367-AF719960F038}"/>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6E92E61A-4771-4029-A65F-9DEFD0C80D7F}"/>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88D89118-97A5-4BCB-8EB0-F42A22D8E6BA}"/>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007B009E-B9AA-4FC3-9F3A-DB8402970EBF}"/>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5878FCA8-8544-444F-B403-E02A4407AFD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17A96C53-9121-43E1-A913-CD17A52000A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5121132C-8DDC-4263-89E4-5B628A1338B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C5E6307C-6485-4123-8C84-28F474D933E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65138042-A2F0-4332-9A64-74AEFFBA8CF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C0DFCCA2-9F0F-41A2-BE60-128E41217E9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919A8655-FADC-4A7D-8D30-8BF2A9BF330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EEE99DD6-715E-48B7-B8CA-D025512A07B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E0CB6EDD-8C2D-44BC-B51F-DA4F2C746D22}"/>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4A603C3E-7CBE-4DD5-80B1-B6E1125006E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CCDDBB55-C338-42AD-BD71-02DC203F4CD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A4EB655B-74CE-49E7-A76E-82905DAFC1D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8A1F147E-9A8A-471D-A39A-082CD97D068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F6A230D4-037E-4F2D-85A6-F12C1DC9069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AEC915E5-038A-4C97-B207-CE24878DF10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D7C0371B-A8BE-4E76-9089-295B0F29B3B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5ACBC3CE-8666-46A1-8484-3A44E364AD9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8EAD1BD6-5C16-46BA-ABDF-DE1E7A85C0D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473"/>
    <xdr:sp macro="" textlink="">
      <xdr:nvSpPr>
        <xdr:cNvPr id="46" name="Text Box 29">
          <a:extLst>
            <a:ext uri="{FF2B5EF4-FFF2-40B4-BE49-F238E27FC236}">
              <a16:creationId xmlns:a16="http://schemas.microsoft.com/office/drawing/2014/main" id="{05E3F377-B3EA-4898-91FA-17F77398739F}"/>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3926"/>
    <xdr:sp macro="" textlink="">
      <xdr:nvSpPr>
        <xdr:cNvPr id="47" name="Text Box 29">
          <a:extLst>
            <a:ext uri="{FF2B5EF4-FFF2-40B4-BE49-F238E27FC236}">
              <a16:creationId xmlns:a16="http://schemas.microsoft.com/office/drawing/2014/main" id="{EB968479-307C-4967-8E8A-6F93A0E4D3A8}"/>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48" name="Text Box 29">
          <a:extLst>
            <a:ext uri="{FF2B5EF4-FFF2-40B4-BE49-F238E27FC236}">
              <a16:creationId xmlns:a16="http://schemas.microsoft.com/office/drawing/2014/main" id="{7E4D2737-E188-4B40-8468-4E1F0094067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49" name="Text Box 29">
          <a:extLst>
            <a:ext uri="{FF2B5EF4-FFF2-40B4-BE49-F238E27FC236}">
              <a16:creationId xmlns:a16="http://schemas.microsoft.com/office/drawing/2014/main" id="{73640809-CD1F-4651-879A-9A1FF97D554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50" name="Text Box 29">
          <a:extLst>
            <a:ext uri="{FF2B5EF4-FFF2-40B4-BE49-F238E27FC236}">
              <a16:creationId xmlns:a16="http://schemas.microsoft.com/office/drawing/2014/main" id="{27FBCC65-B46C-4635-9D70-E76EB403DFF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51" name="Text Box 10">
          <a:extLst>
            <a:ext uri="{FF2B5EF4-FFF2-40B4-BE49-F238E27FC236}">
              <a16:creationId xmlns:a16="http://schemas.microsoft.com/office/drawing/2014/main" id="{CEC003DA-14F4-40FE-A245-CC221B66C1B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52" name="Text Box 10">
          <a:extLst>
            <a:ext uri="{FF2B5EF4-FFF2-40B4-BE49-F238E27FC236}">
              <a16:creationId xmlns:a16="http://schemas.microsoft.com/office/drawing/2014/main" id="{94F8D927-0221-48E0-8913-ABBE6F12DDD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53" name="Text Box 29">
          <a:extLst>
            <a:ext uri="{FF2B5EF4-FFF2-40B4-BE49-F238E27FC236}">
              <a16:creationId xmlns:a16="http://schemas.microsoft.com/office/drawing/2014/main" id="{10427A96-D888-4786-A34D-86768572F83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54" name="Text Box 29">
          <a:extLst>
            <a:ext uri="{FF2B5EF4-FFF2-40B4-BE49-F238E27FC236}">
              <a16:creationId xmlns:a16="http://schemas.microsoft.com/office/drawing/2014/main" id="{23B104A0-3B57-4A85-A821-9B3DF16436A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55" name="Text Box 29">
          <a:extLst>
            <a:ext uri="{FF2B5EF4-FFF2-40B4-BE49-F238E27FC236}">
              <a16:creationId xmlns:a16="http://schemas.microsoft.com/office/drawing/2014/main" id="{752C6EB9-F470-4C35-A88C-1B0A5DDFF3B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56" name="Text Box 10">
          <a:extLst>
            <a:ext uri="{FF2B5EF4-FFF2-40B4-BE49-F238E27FC236}">
              <a16:creationId xmlns:a16="http://schemas.microsoft.com/office/drawing/2014/main" id="{97EF1E56-2661-4637-8696-A36A912685D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57" name="Text Box 10">
          <a:extLst>
            <a:ext uri="{FF2B5EF4-FFF2-40B4-BE49-F238E27FC236}">
              <a16:creationId xmlns:a16="http://schemas.microsoft.com/office/drawing/2014/main" id="{AD2F9850-ADC0-471F-8C35-E974A6DCBEA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58" name="Text Box 29">
          <a:extLst>
            <a:ext uri="{FF2B5EF4-FFF2-40B4-BE49-F238E27FC236}">
              <a16:creationId xmlns:a16="http://schemas.microsoft.com/office/drawing/2014/main" id="{2E483F29-4156-40AD-B6F5-FBABA9A8F20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59" name="Text Box 29">
          <a:extLst>
            <a:ext uri="{FF2B5EF4-FFF2-40B4-BE49-F238E27FC236}">
              <a16:creationId xmlns:a16="http://schemas.microsoft.com/office/drawing/2014/main" id="{E83C6A00-7E24-41F7-BAC6-A1EFA1ECDF4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60" name="Text Box 29">
          <a:extLst>
            <a:ext uri="{FF2B5EF4-FFF2-40B4-BE49-F238E27FC236}">
              <a16:creationId xmlns:a16="http://schemas.microsoft.com/office/drawing/2014/main" id="{8EE31251-51DC-4CD2-893E-A48C7F4CA33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61" name="Text Box 10">
          <a:extLst>
            <a:ext uri="{FF2B5EF4-FFF2-40B4-BE49-F238E27FC236}">
              <a16:creationId xmlns:a16="http://schemas.microsoft.com/office/drawing/2014/main" id="{A0F67D00-C872-464A-A785-04ED13362D75}"/>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62" name="Text Box 10">
          <a:extLst>
            <a:ext uri="{FF2B5EF4-FFF2-40B4-BE49-F238E27FC236}">
              <a16:creationId xmlns:a16="http://schemas.microsoft.com/office/drawing/2014/main" id="{879B3753-2005-4CDE-ADEA-ECCDC694BE55}"/>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63" name="Text Box 29">
          <a:extLst>
            <a:ext uri="{FF2B5EF4-FFF2-40B4-BE49-F238E27FC236}">
              <a16:creationId xmlns:a16="http://schemas.microsoft.com/office/drawing/2014/main" id="{CF603559-5756-46E7-A1D1-82DD56BE938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64" name="Text Box 29">
          <a:extLst>
            <a:ext uri="{FF2B5EF4-FFF2-40B4-BE49-F238E27FC236}">
              <a16:creationId xmlns:a16="http://schemas.microsoft.com/office/drawing/2014/main" id="{ED070FFF-9A45-4FB8-9F59-11C09E43386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65" name="Text Box 29">
          <a:extLst>
            <a:ext uri="{FF2B5EF4-FFF2-40B4-BE49-F238E27FC236}">
              <a16:creationId xmlns:a16="http://schemas.microsoft.com/office/drawing/2014/main" id="{8157A2F9-88A7-4A0E-9222-D5DE93C7B84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214523"/>
    <xdr:sp macro="" textlink="">
      <xdr:nvSpPr>
        <xdr:cNvPr id="66" name="Text Box 10">
          <a:extLst>
            <a:ext uri="{FF2B5EF4-FFF2-40B4-BE49-F238E27FC236}">
              <a16:creationId xmlns:a16="http://schemas.microsoft.com/office/drawing/2014/main" id="{78FFAAED-11DD-4F58-B0A9-11B686830268}"/>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77258"/>
    <xdr:sp macro="" textlink="">
      <xdr:nvSpPr>
        <xdr:cNvPr id="67" name="Text Box 29">
          <a:extLst>
            <a:ext uri="{FF2B5EF4-FFF2-40B4-BE49-F238E27FC236}">
              <a16:creationId xmlns:a16="http://schemas.microsoft.com/office/drawing/2014/main" id="{90408274-8C67-4633-B82D-22484265D040}"/>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210894"/>
    <xdr:sp macro="" textlink="">
      <xdr:nvSpPr>
        <xdr:cNvPr id="68" name="Text Box 10">
          <a:extLst>
            <a:ext uri="{FF2B5EF4-FFF2-40B4-BE49-F238E27FC236}">
              <a16:creationId xmlns:a16="http://schemas.microsoft.com/office/drawing/2014/main" id="{6BCEA16B-DCC5-483C-A1AA-4FF4FE31FAC8}"/>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210894"/>
    <xdr:sp macro="" textlink="">
      <xdr:nvSpPr>
        <xdr:cNvPr id="69" name="Text Box 10">
          <a:extLst>
            <a:ext uri="{FF2B5EF4-FFF2-40B4-BE49-F238E27FC236}">
              <a16:creationId xmlns:a16="http://schemas.microsoft.com/office/drawing/2014/main" id="{A79CEC96-DB21-4AA9-9D1B-E618806DFB96}"/>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77256"/>
    <xdr:sp macro="" textlink="">
      <xdr:nvSpPr>
        <xdr:cNvPr id="70" name="Text Box 29">
          <a:extLst>
            <a:ext uri="{FF2B5EF4-FFF2-40B4-BE49-F238E27FC236}">
              <a16:creationId xmlns:a16="http://schemas.microsoft.com/office/drawing/2014/main" id="{44834246-BC92-4EA9-A844-85F2CEEE1E52}"/>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214524"/>
    <xdr:sp macro="" textlink="">
      <xdr:nvSpPr>
        <xdr:cNvPr id="71" name="Text Box 10">
          <a:extLst>
            <a:ext uri="{FF2B5EF4-FFF2-40B4-BE49-F238E27FC236}">
              <a16:creationId xmlns:a16="http://schemas.microsoft.com/office/drawing/2014/main" id="{1B19DEB9-36FF-468C-8F6B-8D005D206A75}"/>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72" name="Text Box 29">
          <a:extLst>
            <a:ext uri="{FF2B5EF4-FFF2-40B4-BE49-F238E27FC236}">
              <a16:creationId xmlns:a16="http://schemas.microsoft.com/office/drawing/2014/main" id="{4BEFDD8A-005A-4D08-B5C6-20E0EEC8BBF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73" name="Text Box 29">
          <a:extLst>
            <a:ext uri="{FF2B5EF4-FFF2-40B4-BE49-F238E27FC236}">
              <a16:creationId xmlns:a16="http://schemas.microsoft.com/office/drawing/2014/main" id="{2EB3A0DF-7F11-4E98-AF21-4467C2D290E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74" name="Text Box 29">
          <a:extLst>
            <a:ext uri="{FF2B5EF4-FFF2-40B4-BE49-F238E27FC236}">
              <a16:creationId xmlns:a16="http://schemas.microsoft.com/office/drawing/2014/main" id="{65877F10-93C0-4581-9F1F-C6C6062E588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75" name="Text Box 10">
          <a:extLst>
            <a:ext uri="{FF2B5EF4-FFF2-40B4-BE49-F238E27FC236}">
              <a16:creationId xmlns:a16="http://schemas.microsoft.com/office/drawing/2014/main" id="{67B5CF67-D678-45A3-84F8-0537EF0C87D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76" name="Text Box 10">
          <a:extLst>
            <a:ext uri="{FF2B5EF4-FFF2-40B4-BE49-F238E27FC236}">
              <a16:creationId xmlns:a16="http://schemas.microsoft.com/office/drawing/2014/main" id="{48C25019-434D-4718-906E-04254275C9CF}"/>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77" name="Text Box 29">
          <a:extLst>
            <a:ext uri="{FF2B5EF4-FFF2-40B4-BE49-F238E27FC236}">
              <a16:creationId xmlns:a16="http://schemas.microsoft.com/office/drawing/2014/main" id="{80DF0A26-7E44-4F91-9670-5B2F2642EDE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78" name="Text Box 29">
          <a:extLst>
            <a:ext uri="{FF2B5EF4-FFF2-40B4-BE49-F238E27FC236}">
              <a16:creationId xmlns:a16="http://schemas.microsoft.com/office/drawing/2014/main" id="{208E6436-D534-4350-AA2B-0EA535B554A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79" name="Text Box 29">
          <a:extLst>
            <a:ext uri="{FF2B5EF4-FFF2-40B4-BE49-F238E27FC236}">
              <a16:creationId xmlns:a16="http://schemas.microsoft.com/office/drawing/2014/main" id="{63F83AC6-FAAB-4F88-87CE-5039E29DC48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80" name="Text Box 10">
          <a:extLst>
            <a:ext uri="{FF2B5EF4-FFF2-40B4-BE49-F238E27FC236}">
              <a16:creationId xmlns:a16="http://schemas.microsoft.com/office/drawing/2014/main" id="{19732E14-9881-43DD-8103-91AC9C5A313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81" name="Text Box 10">
          <a:extLst>
            <a:ext uri="{FF2B5EF4-FFF2-40B4-BE49-F238E27FC236}">
              <a16:creationId xmlns:a16="http://schemas.microsoft.com/office/drawing/2014/main" id="{4AE207C9-16E0-4D61-8318-DA114A53632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82" name="Text Box 29">
          <a:extLst>
            <a:ext uri="{FF2B5EF4-FFF2-40B4-BE49-F238E27FC236}">
              <a16:creationId xmlns:a16="http://schemas.microsoft.com/office/drawing/2014/main" id="{56FAD026-FC92-45DE-950F-1699A010E95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83" name="Text Box 29">
          <a:extLst>
            <a:ext uri="{FF2B5EF4-FFF2-40B4-BE49-F238E27FC236}">
              <a16:creationId xmlns:a16="http://schemas.microsoft.com/office/drawing/2014/main" id="{3C309743-6573-4872-B96E-29C36970409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84" name="Text Box 29">
          <a:extLst>
            <a:ext uri="{FF2B5EF4-FFF2-40B4-BE49-F238E27FC236}">
              <a16:creationId xmlns:a16="http://schemas.microsoft.com/office/drawing/2014/main" id="{30884067-A5FD-4DDF-8B1B-F5AF668693F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85" name="Text Box 10">
          <a:extLst>
            <a:ext uri="{FF2B5EF4-FFF2-40B4-BE49-F238E27FC236}">
              <a16:creationId xmlns:a16="http://schemas.microsoft.com/office/drawing/2014/main" id="{92E00D79-8D17-4E22-B59B-4995A538E98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23850"/>
    <xdr:sp macro="" textlink="">
      <xdr:nvSpPr>
        <xdr:cNvPr id="86" name="Text Box 10">
          <a:extLst>
            <a:ext uri="{FF2B5EF4-FFF2-40B4-BE49-F238E27FC236}">
              <a16:creationId xmlns:a16="http://schemas.microsoft.com/office/drawing/2014/main" id="{4FABB19C-F914-4F99-BA9A-92759BB7E8B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87" name="Text Box 29">
          <a:extLst>
            <a:ext uri="{FF2B5EF4-FFF2-40B4-BE49-F238E27FC236}">
              <a16:creationId xmlns:a16="http://schemas.microsoft.com/office/drawing/2014/main" id="{8CAB13BB-2E3A-43D3-BC69-19FB4C88F92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88" name="Text Box 29">
          <a:extLst>
            <a:ext uri="{FF2B5EF4-FFF2-40B4-BE49-F238E27FC236}">
              <a16:creationId xmlns:a16="http://schemas.microsoft.com/office/drawing/2014/main" id="{5C560979-158A-4C55-B18C-83D23387A46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40</xdr:row>
      <xdr:rowOff>0</xdr:rowOff>
    </xdr:from>
    <xdr:ext cx="82826" cy="342071"/>
    <xdr:sp macro="" textlink="">
      <xdr:nvSpPr>
        <xdr:cNvPr id="89" name="Text Box 29">
          <a:extLst>
            <a:ext uri="{FF2B5EF4-FFF2-40B4-BE49-F238E27FC236}">
              <a16:creationId xmlns:a16="http://schemas.microsoft.com/office/drawing/2014/main" id="{218692A1-EECA-449E-AF32-C297B73C0CD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BA77B43C-DE13-49A1-80A5-5C51E1775529}"/>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27181308-FDBF-4881-8F87-D53278D30E8D}"/>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9798133C-B873-42C1-BE06-1F7C96EE0BA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658404FC-9ACD-4591-A249-1C6989CA3F8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BB1799D8-E39A-406F-B174-7A8EC6A7C89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D45D186D-CF99-4EE9-A567-0CA784A1363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136ED504-0B23-4A53-BA2A-D6886613FE7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023B3F19-F957-497F-B96E-A8AFE2BA23E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B1AF2195-AC43-4BB9-A43F-C1E7C959918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65437C26-1EF7-479E-BF3A-01C45D32D64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15852589-3698-4D7C-B109-BE1647142C9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64C29A4B-BE41-443D-AADF-A4186B2F053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6B2B9F61-E1DE-48C4-83B2-73990032229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882EB80F-876D-470F-8854-AE45D154F32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CCEDA217-D6EE-4A17-A8C4-9F23DBB2005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7CA221F8-45B4-40D1-A924-2B2BF11275F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8ED18152-35AF-45DB-8784-562DA00D9FA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DB85D53C-216A-48FB-B1BB-D07BA246234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7D81FD3F-CA30-4A8C-9BC2-8473673E5ED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BB549CAF-3DD5-4B49-99F8-E56932760C9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10C8EEE5-B721-4966-BDA2-D3713C52BF85}"/>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3D4DB372-CD8E-4B13-90F7-BD44335972D3}"/>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38B51686-8864-4FD8-A606-C24B43FE1451}"/>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3BB00E73-6EED-42B1-957E-B7C291EB4D69}"/>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DE648969-8E70-4A19-8A5C-919FF4488EFF}"/>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29BA7214-2622-444C-8474-8B9CD0E271D7}"/>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BE2EAC8E-84C2-4B8D-B0AD-8A5C4A58475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76C66CCE-223B-4D15-8FAB-AE93335A1CE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38B9FA12-01DF-4901-BFF9-0853F5CCCD4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776A7BF7-6379-41BB-816D-CA8FA3547A5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BDD7A8C7-D550-4D29-93A1-FACFD55C95DD}"/>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2BEF52A7-93BE-4166-A9E5-82D6FE517DC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4471316F-BEA5-4064-BCFE-1486428B01B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3EB573D4-6043-444B-8BB3-142F3875C0C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E55FB9FD-75A4-483E-B4E0-EEF361B55E05}"/>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F01D2CD8-BD3B-4EB0-B470-5A718268F4A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72AD02A8-42D6-4D05-BDFA-8D3732381BC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8DF74052-0AB0-4B58-B15E-6C2B9E26200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CD2D587B-84C8-4F53-81B0-BEF921E59A2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A3FA87F6-EAAF-4FD0-B73D-5159964D6BF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31E976D9-5061-4586-8F33-1F8CB43C89F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F71B7D78-96ED-4863-B4BC-47EC6CBAC39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13A828A9-764D-47B5-9A7D-84CE0D6D26A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0E41B994-BD6E-428C-ADC2-3AABB8B866D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473"/>
    <xdr:sp macro="" textlink="">
      <xdr:nvSpPr>
        <xdr:cNvPr id="46" name="Text Box 29">
          <a:extLst>
            <a:ext uri="{FF2B5EF4-FFF2-40B4-BE49-F238E27FC236}">
              <a16:creationId xmlns:a16="http://schemas.microsoft.com/office/drawing/2014/main" id="{C22C8F70-5ABE-4425-AD14-A3CCFADA1212}"/>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3926"/>
    <xdr:sp macro="" textlink="">
      <xdr:nvSpPr>
        <xdr:cNvPr id="47" name="Text Box 29">
          <a:extLst>
            <a:ext uri="{FF2B5EF4-FFF2-40B4-BE49-F238E27FC236}">
              <a16:creationId xmlns:a16="http://schemas.microsoft.com/office/drawing/2014/main" id="{9161BB28-6268-48E6-B58A-F940651713B8}"/>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48" name="Text Box 29">
          <a:extLst>
            <a:ext uri="{FF2B5EF4-FFF2-40B4-BE49-F238E27FC236}">
              <a16:creationId xmlns:a16="http://schemas.microsoft.com/office/drawing/2014/main" id="{5C949BD6-45DA-44DC-9251-8CEFD66A492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49" name="Text Box 29">
          <a:extLst>
            <a:ext uri="{FF2B5EF4-FFF2-40B4-BE49-F238E27FC236}">
              <a16:creationId xmlns:a16="http://schemas.microsoft.com/office/drawing/2014/main" id="{965D53DB-1363-4B50-ADD1-D8217F4AD6B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50" name="Text Box 29">
          <a:extLst>
            <a:ext uri="{FF2B5EF4-FFF2-40B4-BE49-F238E27FC236}">
              <a16:creationId xmlns:a16="http://schemas.microsoft.com/office/drawing/2014/main" id="{C666482E-5D15-4E57-AE35-6CB503C21AF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51" name="Text Box 10">
          <a:extLst>
            <a:ext uri="{FF2B5EF4-FFF2-40B4-BE49-F238E27FC236}">
              <a16:creationId xmlns:a16="http://schemas.microsoft.com/office/drawing/2014/main" id="{B6464329-377A-4403-967B-D0B0861C1BD9}"/>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52" name="Text Box 10">
          <a:extLst>
            <a:ext uri="{FF2B5EF4-FFF2-40B4-BE49-F238E27FC236}">
              <a16:creationId xmlns:a16="http://schemas.microsoft.com/office/drawing/2014/main" id="{7AF3EBE9-7C62-42BB-B94B-9725F1A11AFD}"/>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53" name="Text Box 29">
          <a:extLst>
            <a:ext uri="{FF2B5EF4-FFF2-40B4-BE49-F238E27FC236}">
              <a16:creationId xmlns:a16="http://schemas.microsoft.com/office/drawing/2014/main" id="{793FC725-BE3E-4493-962F-0DD7A5AB7C4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54" name="Text Box 29">
          <a:extLst>
            <a:ext uri="{FF2B5EF4-FFF2-40B4-BE49-F238E27FC236}">
              <a16:creationId xmlns:a16="http://schemas.microsoft.com/office/drawing/2014/main" id="{68DFDA8B-8149-4817-8C1D-B1B73E26C55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55" name="Text Box 29">
          <a:extLst>
            <a:ext uri="{FF2B5EF4-FFF2-40B4-BE49-F238E27FC236}">
              <a16:creationId xmlns:a16="http://schemas.microsoft.com/office/drawing/2014/main" id="{C616C8F6-4EF2-4A78-9871-60A5BCFF10E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56" name="Text Box 10">
          <a:extLst>
            <a:ext uri="{FF2B5EF4-FFF2-40B4-BE49-F238E27FC236}">
              <a16:creationId xmlns:a16="http://schemas.microsoft.com/office/drawing/2014/main" id="{4D5D768C-E2C3-484D-8ECA-32867ADA6E4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57" name="Text Box 10">
          <a:extLst>
            <a:ext uri="{FF2B5EF4-FFF2-40B4-BE49-F238E27FC236}">
              <a16:creationId xmlns:a16="http://schemas.microsoft.com/office/drawing/2014/main" id="{95DDA589-E922-4B5E-A215-1361027762D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58" name="Text Box 29">
          <a:extLst>
            <a:ext uri="{FF2B5EF4-FFF2-40B4-BE49-F238E27FC236}">
              <a16:creationId xmlns:a16="http://schemas.microsoft.com/office/drawing/2014/main" id="{B84D6260-0964-4BDF-8643-BD85C1BC9D5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59" name="Text Box 29">
          <a:extLst>
            <a:ext uri="{FF2B5EF4-FFF2-40B4-BE49-F238E27FC236}">
              <a16:creationId xmlns:a16="http://schemas.microsoft.com/office/drawing/2014/main" id="{AE498AF6-96A1-40CB-9433-F1081A24EF3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60" name="Text Box 29">
          <a:extLst>
            <a:ext uri="{FF2B5EF4-FFF2-40B4-BE49-F238E27FC236}">
              <a16:creationId xmlns:a16="http://schemas.microsoft.com/office/drawing/2014/main" id="{E5540953-606F-4826-95BF-372CC678A23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61" name="Text Box 10">
          <a:extLst>
            <a:ext uri="{FF2B5EF4-FFF2-40B4-BE49-F238E27FC236}">
              <a16:creationId xmlns:a16="http://schemas.microsoft.com/office/drawing/2014/main" id="{F6AE94A9-6FED-4A7D-AA92-51223F3D675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62" name="Text Box 10">
          <a:extLst>
            <a:ext uri="{FF2B5EF4-FFF2-40B4-BE49-F238E27FC236}">
              <a16:creationId xmlns:a16="http://schemas.microsoft.com/office/drawing/2014/main" id="{48C80B63-1361-4A19-A8E0-34ABF50AB84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63" name="Text Box 29">
          <a:extLst>
            <a:ext uri="{FF2B5EF4-FFF2-40B4-BE49-F238E27FC236}">
              <a16:creationId xmlns:a16="http://schemas.microsoft.com/office/drawing/2014/main" id="{12D82648-A479-47BA-BDBF-525E8196F27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64" name="Text Box 29">
          <a:extLst>
            <a:ext uri="{FF2B5EF4-FFF2-40B4-BE49-F238E27FC236}">
              <a16:creationId xmlns:a16="http://schemas.microsoft.com/office/drawing/2014/main" id="{7368B62A-C22F-4697-ABC0-71AFD871D09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65" name="Text Box 29">
          <a:extLst>
            <a:ext uri="{FF2B5EF4-FFF2-40B4-BE49-F238E27FC236}">
              <a16:creationId xmlns:a16="http://schemas.microsoft.com/office/drawing/2014/main" id="{1512FE00-AEC7-45EB-88AC-6894462E9DB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214523"/>
    <xdr:sp macro="" textlink="">
      <xdr:nvSpPr>
        <xdr:cNvPr id="66" name="Text Box 10">
          <a:extLst>
            <a:ext uri="{FF2B5EF4-FFF2-40B4-BE49-F238E27FC236}">
              <a16:creationId xmlns:a16="http://schemas.microsoft.com/office/drawing/2014/main" id="{C2847688-0094-4071-A618-C689B1F491A1}"/>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77258"/>
    <xdr:sp macro="" textlink="">
      <xdr:nvSpPr>
        <xdr:cNvPr id="67" name="Text Box 29">
          <a:extLst>
            <a:ext uri="{FF2B5EF4-FFF2-40B4-BE49-F238E27FC236}">
              <a16:creationId xmlns:a16="http://schemas.microsoft.com/office/drawing/2014/main" id="{B31BAEB1-C740-4EB2-9890-62433077F3F7}"/>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210894"/>
    <xdr:sp macro="" textlink="">
      <xdr:nvSpPr>
        <xdr:cNvPr id="68" name="Text Box 10">
          <a:extLst>
            <a:ext uri="{FF2B5EF4-FFF2-40B4-BE49-F238E27FC236}">
              <a16:creationId xmlns:a16="http://schemas.microsoft.com/office/drawing/2014/main" id="{0CCE7A97-49FD-4FB4-AF45-A67BDA7258D8}"/>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210894"/>
    <xdr:sp macro="" textlink="">
      <xdr:nvSpPr>
        <xdr:cNvPr id="69" name="Text Box 10">
          <a:extLst>
            <a:ext uri="{FF2B5EF4-FFF2-40B4-BE49-F238E27FC236}">
              <a16:creationId xmlns:a16="http://schemas.microsoft.com/office/drawing/2014/main" id="{593A0958-A130-4853-8EE2-3BE9C827E4B2}"/>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77256"/>
    <xdr:sp macro="" textlink="">
      <xdr:nvSpPr>
        <xdr:cNvPr id="70" name="Text Box 29">
          <a:extLst>
            <a:ext uri="{FF2B5EF4-FFF2-40B4-BE49-F238E27FC236}">
              <a16:creationId xmlns:a16="http://schemas.microsoft.com/office/drawing/2014/main" id="{538B7B62-AD1A-4D25-AFD9-E15792D6D4F5}"/>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214524"/>
    <xdr:sp macro="" textlink="">
      <xdr:nvSpPr>
        <xdr:cNvPr id="71" name="Text Box 10">
          <a:extLst>
            <a:ext uri="{FF2B5EF4-FFF2-40B4-BE49-F238E27FC236}">
              <a16:creationId xmlns:a16="http://schemas.microsoft.com/office/drawing/2014/main" id="{FB8C99E3-186A-4832-A350-89803CB4B817}"/>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72" name="Text Box 29">
          <a:extLst>
            <a:ext uri="{FF2B5EF4-FFF2-40B4-BE49-F238E27FC236}">
              <a16:creationId xmlns:a16="http://schemas.microsoft.com/office/drawing/2014/main" id="{0E295D15-8BEF-4E69-854D-5E116568CE9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73" name="Text Box 29">
          <a:extLst>
            <a:ext uri="{FF2B5EF4-FFF2-40B4-BE49-F238E27FC236}">
              <a16:creationId xmlns:a16="http://schemas.microsoft.com/office/drawing/2014/main" id="{B3D4D908-2A6D-468A-BC45-64952B0A23F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74" name="Text Box 29">
          <a:extLst>
            <a:ext uri="{FF2B5EF4-FFF2-40B4-BE49-F238E27FC236}">
              <a16:creationId xmlns:a16="http://schemas.microsoft.com/office/drawing/2014/main" id="{FECD5AB7-FF87-4EB8-BBAE-891BB3C57EE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75" name="Text Box 10">
          <a:extLst>
            <a:ext uri="{FF2B5EF4-FFF2-40B4-BE49-F238E27FC236}">
              <a16:creationId xmlns:a16="http://schemas.microsoft.com/office/drawing/2014/main" id="{EDC84597-8973-47F4-AD9E-EB4F2C7993C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76" name="Text Box 10">
          <a:extLst>
            <a:ext uri="{FF2B5EF4-FFF2-40B4-BE49-F238E27FC236}">
              <a16:creationId xmlns:a16="http://schemas.microsoft.com/office/drawing/2014/main" id="{6E0BC9E0-C7F6-4C0D-B88F-0EEE258E7965}"/>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77" name="Text Box 29">
          <a:extLst>
            <a:ext uri="{FF2B5EF4-FFF2-40B4-BE49-F238E27FC236}">
              <a16:creationId xmlns:a16="http://schemas.microsoft.com/office/drawing/2014/main" id="{FE2F176C-409D-41D2-99B2-DB6FB11E162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78" name="Text Box 29">
          <a:extLst>
            <a:ext uri="{FF2B5EF4-FFF2-40B4-BE49-F238E27FC236}">
              <a16:creationId xmlns:a16="http://schemas.microsoft.com/office/drawing/2014/main" id="{D68F6AB9-82BA-4F7E-8579-EAFA287AE3B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79" name="Text Box 29">
          <a:extLst>
            <a:ext uri="{FF2B5EF4-FFF2-40B4-BE49-F238E27FC236}">
              <a16:creationId xmlns:a16="http://schemas.microsoft.com/office/drawing/2014/main" id="{CA89202E-0C5E-44AE-B093-37F9C3E147B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80" name="Text Box 10">
          <a:extLst>
            <a:ext uri="{FF2B5EF4-FFF2-40B4-BE49-F238E27FC236}">
              <a16:creationId xmlns:a16="http://schemas.microsoft.com/office/drawing/2014/main" id="{99DAD53D-ECC5-4B98-89D1-3E3A01AE524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81" name="Text Box 10">
          <a:extLst>
            <a:ext uri="{FF2B5EF4-FFF2-40B4-BE49-F238E27FC236}">
              <a16:creationId xmlns:a16="http://schemas.microsoft.com/office/drawing/2014/main" id="{99416553-D02E-4A02-9050-7804BBF0A04B}"/>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82" name="Text Box 29">
          <a:extLst>
            <a:ext uri="{FF2B5EF4-FFF2-40B4-BE49-F238E27FC236}">
              <a16:creationId xmlns:a16="http://schemas.microsoft.com/office/drawing/2014/main" id="{4B8484AC-27EE-4589-AF25-1BDE63901C9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83" name="Text Box 29">
          <a:extLst>
            <a:ext uri="{FF2B5EF4-FFF2-40B4-BE49-F238E27FC236}">
              <a16:creationId xmlns:a16="http://schemas.microsoft.com/office/drawing/2014/main" id="{0B415222-8D53-494D-85EE-2E4A7AF11F6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84" name="Text Box 29">
          <a:extLst>
            <a:ext uri="{FF2B5EF4-FFF2-40B4-BE49-F238E27FC236}">
              <a16:creationId xmlns:a16="http://schemas.microsoft.com/office/drawing/2014/main" id="{A5E43A40-E18B-4CC2-B78A-1E0A6CC12E8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85" name="Text Box 10">
          <a:extLst>
            <a:ext uri="{FF2B5EF4-FFF2-40B4-BE49-F238E27FC236}">
              <a16:creationId xmlns:a16="http://schemas.microsoft.com/office/drawing/2014/main" id="{7F50A6B8-5F29-47A6-BBDA-65736737436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23850"/>
    <xdr:sp macro="" textlink="">
      <xdr:nvSpPr>
        <xdr:cNvPr id="86" name="Text Box 10">
          <a:extLst>
            <a:ext uri="{FF2B5EF4-FFF2-40B4-BE49-F238E27FC236}">
              <a16:creationId xmlns:a16="http://schemas.microsoft.com/office/drawing/2014/main" id="{A692E792-6C48-4BFF-BE23-439E24A23DE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87" name="Text Box 29">
          <a:extLst>
            <a:ext uri="{FF2B5EF4-FFF2-40B4-BE49-F238E27FC236}">
              <a16:creationId xmlns:a16="http://schemas.microsoft.com/office/drawing/2014/main" id="{CA97ABA9-4AB3-470F-AA52-76BB15226DA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88" name="Text Box 29">
          <a:extLst>
            <a:ext uri="{FF2B5EF4-FFF2-40B4-BE49-F238E27FC236}">
              <a16:creationId xmlns:a16="http://schemas.microsoft.com/office/drawing/2014/main" id="{60A79908-AF05-4028-98B3-6A5EEF1C010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19</xdr:row>
      <xdr:rowOff>0</xdr:rowOff>
    </xdr:from>
    <xdr:ext cx="82826" cy="342071"/>
    <xdr:sp macro="" textlink="">
      <xdr:nvSpPr>
        <xdr:cNvPr id="89" name="Text Box 29">
          <a:extLst>
            <a:ext uri="{FF2B5EF4-FFF2-40B4-BE49-F238E27FC236}">
              <a16:creationId xmlns:a16="http://schemas.microsoft.com/office/drawing/2014/main" id="{00A2CE8E-B5E9-4C27-A88A-AA10B9832E8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A9353159-9BEE-4439-AA2E-595D9A22B6CE}"/>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02A45E5B-816B-4C86-BE3E-4F9A7678FBD7}"/>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256A12DD-D928-4C91-AD33-2925CC1123B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6F849C39-43B0-437C-8599-4499A0F0828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48E75363-64D4-434D-961F-073486A3AA1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ABEFCF20-AD23-4792-B00D-1CC77EE1AE3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1A29B329-707E-4800-83C0-D2F8489801D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514E0F2F-0B59-4C5E-9BB4-774DBEBB244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3E9CEA93-A1FA-4CB3-81BA-E29CA330C25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792ABB2A-DCC4-4D30-81D2-38F58DD85F3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F4DD9421-36C3-49AD-A63D-DD51D0F6C5D3}"/>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F096D841-F38D-4117-BCD5-C4251AB0DD6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1BEA2722-A999-4A46-805A-8F103AFAD12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3F93A6D2-5A5E-450E-9F07-CFEF390548F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BE22771A-DF27-46E3-8771-431113DAF6C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50C5B2D5-3290-4DA9-BB18-7D076FBC256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DA314CC8-B5AD-4B3D-BDEC-988819127A0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283357EF-6B20-4AF5-8B6C-F482DC55102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B5E0CC1B-DE90-472A-BCBD-202060E41E5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76C3CF29-BB94-4A57-9C1B-972650E7F0F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48AAEDEA-5237-4FB0-B047-7B0A9511CB35}"/>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E447232D-6588-497A-A6A0-1C441AA653E5}"/>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03840C46-5765-4D7C-A146-B98C0129A117}"/>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D0B6697F-50A0-4735-9907-8708C5A2B97A}"/>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21BE252E-ABAE-4338-B02A-C0441A50B228}"/>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284183AE-9B8C-4863-920D-F281CCDB0BF7}"/>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4EAA4B8B-08BC-4A61-94D8-755ED86AFA9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6B36B7C7-93E1-4A66-B276-A0B92BF2A4D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3D1B806D-251D-426F-8089-C1C1F88B32D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627AEE99-99D5-4CAA-B7F9-08718006271F}"/>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36DE7CEA-9B6B-4C4D-8E4E-6BC45EB7710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58A1B9FC-69EA-4E0B-A1F7-AC5728BE0B7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40E212C7-07B3-4E36-9C23-73AB8817F84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32762126-D7AF-44BA-9EE0-05AFF14FBDD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6C2EF1C6-9382-4EC3-AEAC-DA69E65CDE53}"/>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E85759EE-2B1A-4529-A38C-C605BBE728C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565EB9EE-8C7A-4181-9DB4-F5551803ED9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81A6F57C-4E5B-4E39-BB99-C087F268C1E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FFB31117-F4A5-4AE6-8CF5-0F1300AF2B7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98133AFD-6927-413C-8490-9F90E228B76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B3D34EE2-DA22-4760-95E1-945C65F0F8F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10B26E11-CFAB-4F38-B6ED-F6A4762BE77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A839DE6D-0624-4F2A-B426-F0E0149179D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6D2872C9-3F8E-46EF-8012-F2D0BC63502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473"/>
    <xdr:sp macro="" textlink="">
      <xdr:nvSpPr>
        <xdr:cNvPr id="46" name="Text Box 29">
          <a:extLst>
            <a:ext uri="{FF2B5EF4-FFF2-40B4-BE49-F238E27FC236}">
              <a16:creationId xmlns:a16="http://schemas.microsoft.com/office/drawing/2014/main" id="{495AFE9F-1F0F-4642-AED5-5E014E6AB54E}"/>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3926"/>
    <xdr:sp macro="" textlink="">
      <xdr:nvSpPr>
        <xdr:cNvPr id="47" name="Text Box 29">
          <a:extLst>
            <a:ext uri="{FF2B5EF4-FFF2-40B4-BE49-F238E27FC236}">
              <a16:creationId xmlns:a16="http://schemas.microsoft.com/office/drawing/2014/main" id="{B7A9C8EA-8F5A-4933-BE7A-7DBB4CBDC02E}"/>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48" name="Text Box 29">
          <a:extLst>
            <a:ext uri="{FF2B5EF4-FFF2-40B4-BE49-F238E27FC236}">
              <a16:creationId xmlns:a16="http://schemas.microsoft.com/office/drawing/2014/main" id="{C980D12F-AF5A-4421-90FD-6E5D2525452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49" name="Text Box 29">
          <a:extLst>
            <a:ext uri="{FF2B5EF4-FFF2-40B4-BE49-F238E27FC236}">
              <a16:creationId xmlns:a16="http://schemas.microsoft.com/office/drawing/2014/main" id="{954F4342-B8BF-4597-AF73-926C8D89533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50" name="Text Box 29">
          <a:extLst>
            <a:ext uri="{FF2B5EF4-FFF2-40B4-BE49-F238E27FC236}">
              <a16:creationId xmlns:a16="http://schemas.microsoft.com/office/drawing/2014/main" id="{1A4645D0-8D2F-43BE-977B-E2656952979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51" name="Text Box 10">
          <a:extLst>
            <a:ext uri="{FF2B5EF4-FFF2-40B4-BE49-F238E27FC236}">
              <a16:creationId xmlns:a16="http://schemas.microsoft.com/office/drawing/2014/main" id="{AB0242CC-C29C-431B-AA5A-7E416A2AB03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52" name="Text Box 10">
          <a:extLst>
            <a:ext uri="{FF2B5EF4-FFF2-40B4-BE49-F238E27FC236}">
              <a16:creationId xmlns:a16="http://schemas.microsoft.com/office/drawing/2014/main" id="{D11A87BC-A2BE-48CB-88CC-884152F3B1FB}"/>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53" name="Text Box 29">
          <a:extLst>
            <a:ext uri="{FF2B5EF4-FFF2-40B4-BE49-F238E27FC236}">
              <a16:creationId xmlns:a16="http://schemas.microsoft.com/office/drawing/2014/main" id="{E060B8D9-7E81-4857-961C-0AD2DDF4CAA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54" name="Text Box 29">
          <a:extLst>
            <a:ext uri="{FF2B5EF4-FFF2-40B4-BE49-F238E27FC236}">
              <a16:creationId xmlns:a16="http://schemas.microsoft.com/office/drawing/2014/main" id="{F84675D0-4BB4-445B-B858-C9DF68A493B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55" name="Text Box 29">
          <a:extLst>
            <a:ext uri="{FF2B5EF4-FFF2-40B4-BE49-F238E27FC236}">
              <a16:creationId xmlns:a16="http://schemas.microsoft.com/office/drawing/2014/main" id="{7377F863-244B-4854-89A6-9C7DFC4EEE7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56" name="Text Box 10">
          <a:extLst>
            <a:ext uri="{FF2B5EF4-FFF2-40B4-BE49-F238E27FC236}">
              <a16:creationId xmlns:a16="http://schemas.microsoft.com/office/drawing/2014/main" id="{34183772-D08E-4AFF-AAE1-A774E65F836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57" name="Text Box 10">
          <a:extLst>
            <a:ext uri="{FF2B5EF4-FFF2-40B4-BE49-F238E27FC236}">
              <a16:creationId xmlns:a16="http://schemas.microsoft.com/office/drawing/2014/main" id="{5C1F6B2A-BB2D-4C87-855D-C5A0541D32C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58" name="Text Box 29">
          <a:extLst>
            <a:ext uri="{FF2B5EF4-FFF2-40B4-BE49-F238E27FC236}">
              <a16:creationId xmlns:a16="http://schemas.microsoft.com/office/drawing/2014/main" id="{2E1EDD92-D535-40EF-A9F6-038C061615A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59" name="Text Box 29">
          <a:extLst>
            <a:ext uri="{FF2B5EF4-FFF2-40B4-BE49-F238E27FC236}">
              <a16:creationId xmlns:a16="http://schemas.microsoft.com/office/drawing/2014/main" id="{A39BB233-5CE1-4CF7-ADED-8865C06869B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60" name="Text Box 29">
          <a:extLst>
            <a:ext uri="{FF2B5EF4-FFF2-40B4-BE49-F238E27FC236}">
              <a16:creationId xmlns:a16="http://schemas.microsoft.com/office/drawing/2014/main" id="{32F1CC80-24A6-4754-B5BE-72F57834039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61" name="Text Box 10">
          <a:extLst>
            <a:ext uri="{FF2B5EF4-FFF2-40B4-BE49-F238E27FC236}">
              <a16:creationId xmlns:a16="http://schemas.microsoft.com/office/drawing/2014/main" id="{1657A07D-6569-4387-B792-283BAECF14A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62" name="Text Box 10">
          <a:extLst>
            <a:ext uri="{FF2B5EF4-FFF2-40B4-BE49-F238E27FC236}">
              <a16:creationId xmlns:a16="http://schemas.microsoft.com/office/drawing/2014/main" id="{8B0C5120-A90A-44AC-9DB5-A72D922AEE51}"/>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63" name="Text Box 29">
          <a:extLst>
            <a:ext uri="{FF2B5EF4-FFF2-40B4-BE49-F238E27FC236}">
              <a16:creationId xmlns:a16="http://schemas.microsoft.com/office/drawing/2014/main" id="{3952C574-8C2D-4436-8E15-180DEA1A2C6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64" name="Text Box 29">
          <a:extLst>
            <a:ext uri="{FF2B5EF4-FFF2-40B4-BE49-F238E27FC236}">
              <a16:creationId xmlns:a16="http://schemas.microsoft.com/office/drawing/2014/main" id="{D21A28BC-5BE8-4FE2-9046-5D03E32B7C0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65" name="Text Box 29">
          <a:extLst>
            <a:ext uri="{FF2B5EF4-FFF2-40B4-BE49-F238E27FC236}">
              <a16:creationId xmlns:a16="http://schemas.microsoft.com/office/drawing/2014/main" id="{EC04BFA4-F1F5-41B4-966C-2A9B3B92BC9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214523"/>
    <xdr:sp macro="" textlink="">
      <xdr:nvSpPr>
        <xdr:cNvPr id="66" name="Text Box 10">
          <a:extLst>
            <a:ext uri="{FF2B5EF4-FFF2-40B4-BE49-F238E27FC236}">
              <a16:creationId xmlns:a16="http://schemas.microsoft.com/office/drawing/2014/main" id="{B89F2195-F717-448E-A911-4ED5206D1E7D}"/>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77258"/>
    <xdr:sp macro="" textlink="">
      <xdr:nvSpPr>
        <xdr:cNvPr id="67" name="Text Box 29">
          <a:extLst>
            <a:ext uri="{FF2B5EF4-FFF2-40B4-BE49-F238E27FC236}">
              <a16:creationId xmlns:a16="http://schemas.microsoft.com/office/drawing/2014/main" id="{56A06C89-1BEA-4566-AEFC-6519ED7E90D6}"/>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210894"/>
    <xdr:sp macro="" textlink="">
      <xdr:nvSpPr>
        <xdr:cNvPr id="68" name="Text Box 10">
          <a:extLst>
            <a:ext uri="{FF2B5EF4-FFF2-40B4-BE49-F238E27FC236}">
              <a16:creationId xmlns:a16="http://schemas.microsoft.com/office/drawing/2014/main" id="{D8A0E172-51FF-46D9-930C-C589EE0078C0}"/>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210894"/>
    <xdr:sp macro="" textlink="">
      <xdr:nvSpPr>
        <xdr:cNvPr id="69" name="Text Box 10">
          <a:extLst>
            <a:ext uri="{FF2B5EF4-FFF2-40B4-BE49-F238E27FC236}">
              <a16:creationId xmlns:a16="http://schemas.microsoft.com/office/drawing/2014/main" id="{012451F7-7E13-49F4-B703-F72C1FCBADAF}"/>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77256"/>
    <xdr:sp macro="" textlink="">
      <xdr:nvSpPr>
        <xdr:cNvPr id="70" name="Text Box 29">
          <a:extLst>
            <a:ext uri="{FF2B5EF4-FFF2-40B4-BE49-F238E27FC236}">
              <a16:creationId xmlns:a16="http://schemas.microsoft.com/office/drawing/2014/main" id="{BE527884-70C9-4E75-AF09-414D631829F0}"/>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214524"/>
    <xdr:sp macro="" textlink="">
      <xdr:nvSpPr>
        <xdr:cNvPr id="71" name="Text Box 10">
          <a:extLst>
            <a:ext uri="{FF2B5EF4-FFF2-40B4-BE49-F238E27FC236}">
              <a16:creationId xmlns:a16="http://schemas.microsoft.com/office/drawing/2014/main" id="{05AAD6F5-14BF-44D6-94DE-1583228B6126}"/>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72" name="Text Box 29">
          <a:extLst>
            <a:ext uri="{FF2B5EF4-FFF2-40B4-BE49-F238E27FC236}">
              <a16:creationId xmlns:a16="http://schemas.microsoft.com/office/drawing/2014/main" id="{E0D0E82E-8D6A-4BB0-9D8D-63850101A85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73" name="Text Box 29">
          <a:extLst>
            <a:ext uri="{FF2B5EF4-FFF2-40B4-BE49-F238E27FC236}">
              <a16:creationId xmlns:a16="http://schemas.microsoft.com/office/drawing/2014/main" id="{815AE757-502C-4F9B-964C-459A185500E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74" name="Text Box 29">
          <a:extLst>
            <a:ext uri="{FF2B5EF4-FFF2-40B4-BE49-F238E27FC236}">
              <a16:creationId xmlns:a16="http://schemas.microsoft.com/office/drawing/2014/main" id="{5F8466C6-8900-43CA-B74F-EE01C594D4F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75" name="Text Box 10">
          <a:extLst>
            <a:ext uri="{FF2B5EF4-FFF2-40B4-BE49-F238E27FC236}">
              <a16:creationId xmlns:a16="http://schemas.microsoft.com/office/drawing/2014/main" id="{481677B5-F3C6-4733-B0A9-E823AF4E9D0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76" name="Text Box 10">
          <a:extLst>
            <a:ext uri="{FF2B5EF4-FFF2-40B4-BE49-F238E27FC236}">
              <a16:creationId xmlns:a16="http://schemas.microsoft.com/office/drawing/2014/main" id="{6BD804A2-8E09-4920-955E-3DB02195BC2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77" name="Text Box 29">
          <a:extLst>
            <a:ext uri="{FF2B5EF4-FFF2-40B4-BE49-F238E27FC236}">
              <a16:creationId xmlns:a16="http://schemas.microsoft.com/office/drawing/2014/main" id="{A183D9D1-35E4-4C82-911D-FB7C970E3C5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78" name="Text Box 29">
          <a:extLst>
            <a:ext uri="{FF2B5EF4-FFF2-40B4-BE49-F238E27FC236}">
              <a16:creationId xmlns:a16="http://schemas.microsoft.com/office/drawing/2014/main" id="{A082DA1E-35BC-464D-850D-FD87D4D6C0B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79" name="Text Box 29">
          <a:extLst>
            <a:ext uri="{FF2B5EF4-FFF2-40B4-BE49-F238E27FC236}">
              <a16:creationId xmlns:a16="http://schemas.microsoft.com/office/drawing/2014/main" id="{83A4A957-F265-436C-B847-D0373FFA698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80" name="Text Box 10">
          <a:extLst>
            <a:ext uri="{FF2B5EF4-FFF2-40B4-BE49-F238E27FC236}">
              <a16:creationId xmlns:a16="http://schemas.microsoft.com/office/drawing/2014/main" id="{9D23E697-583F-40AD-8BD2-518DBA2B89A1}"/>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81" name="Text Box 10">
          <a:extLst>
            <a:ext uri="{FF2B5EF4-FFF2-40B4-BE49-F238E27FC236}">
              <a16:creationId xmlns:a16="http://schemas.microsoft.com/office/drawing/2014/main" id="{CE9E0033-D744-4497-96CC-B9E4603EB04D}"/>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82" name="Text Box 29">
          <a:extLst>
            <a:ext uri="{FF2B5EF4-FFF2-40B4-BE49-F238E27FC236}">
              <a16:creationId xmlns:a16="http://schemas.microsoft.com/office/drawing/2014/main" id="{4F04F4D4-7C1F-4321-B501-96184AEDADC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83" name="Text Box 29">
          <a:extLst>
            <a:ext uri="{FF2B5EF4-FFF2-40B4-BE49-F238E27FC236}">
              <a16:creationId xmlns:a16="http://schemas.microsoft.com/office/drawing/2014/main" id="{436712DE-D9C8-4B91-8306-64AAAEF5B79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84" name="Text Box 29">
          <a:extLst>
            <a:ext uri="{FF2B5EF4-FFF2-40B4-BE49-F238E27FC236}">
              <a16:creationId xmlns:a16="http://schemas.microsoft.com/office/drawing/2014/main" id="{1C56FD2B-7223-4A62-97E8-88A95057EA9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85" name="Text Box 10">
          <a:extLst>
            <a:ext uri="{FF2B5EF4-FFF2-40B4-BE49-F238E27FC236}">
              <a16:creationId xmlns:a16="http://schemas.microsoft.com/office/drawing/2014/main" id="{275979DC-6F5C-4E6F-8F0F-41006C62FFE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23850"/>
    <xdr:sp macro="" textlink="">
      <xdr:nvSpPr>
        <xdr:cNvPr id="86" name="Text Box 10">
          <a:extLst>
            <a:ext uri="{FF2B5EF4-FFF2-40B4-BE49-F238E27FC236}">
              <a16:creationId xmlns:a16="http://schemas.microsoft.com/office/drawing/2014/main" id="{A1930E8E-8FD4-4A35-815E-9635647515D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87" name="Text Box 29">
          <a:extLst>
            <a:ext uri="{FF2B5EF4-FFF2-40B4-BE49-F238E27FC236}">
              <a16:creationId xmlns:a16="http://schemas.microsoft.com/office/drawing/2014/main" id="{18A41151-F65B-4285-A927-3B7E9272F30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88" name="Text Box 29">
          <a:extLst>
            <a:ext uri="{FF2B5EF4-FFF2-40B4-BE49-F238E27FC236}">
              <a16:creationId xmlns:a16="http://schemas.microsoft.com/office/drawing/2014/main" id="{66A1E9D1-52F5-453E-937E-05714E3154D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23</xdr:row>
      <xdr:rowOff>0</xdr:rowOff>
    </xdr:from>
    <xdr:ext cx="82826" cy="342071"/>
    <xdr:sp macro="" textlink="">
      <xdr:nvSpPr>
        <xdr:cNvPr id="89" name="Text Box 29">
          <a:extLst>
            <a:ext uri="{FF2B5EF4-FFF2-40B4-BE49-F238E27FC236}">
              <a16:creationId xmlns:a16="http://schemas.microsoft.com/office/drawing/2014/main" id="{65F6C078-AA85-41AD-A828-64404D01402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B1C123C7-2596-4196-8B07-256629C82D45}"/>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30AA55E5-7036-44EB-8A88-A57B065D3595}"/>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2033848C-FB1B-4385-8E98-F50FDC880F9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A8103091-7E9B-4A35-9B6B-5B289185405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038743EA-5061-4200-BC42-48568B50EF6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D87221F0-4E02-4BDE-AB90-E3F86491AB14}"/>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0BE5BD1E-DAB3-4655-9120-A819E1CD8CA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D89521B4-C7DA-48FF-B9DA-D6A0E0596D5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6C948E94-BF40-4C75-88CF-902D991A7CF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6F324E4D-CB15-4D9E-8E7A-10667F11C6D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E0FDA081-8E94-46F9-8239-7559F165B1F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3D248C8B-D858-4186-81FA-62D676B3C997}"/>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76B3D3D3-8A1B-41F9-A68B-30B567251DA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0B8B269D-90ED-4035-B158-FFC8290F465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68D0A977-E60E-4FD1-8680-2A875C1FE0A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E2D84423-C48E-4637-8580-CC1FF027831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1E783BBE-F69F-434B-A301-B739FDB3A29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B3298FB8-B638-4005-A1A1-CBDBE537B4F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8453A316-ECD8-401C-A309-5AE0257CE50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9CB88C81-A071-48B3-AFEB-D8632C99249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0D7C76DB-4A04-4A06-8276-238EDA0ABAAB}"/>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56C8BC6B-922E-4F9B-A9CB-F94066637E75}"/>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E28FE197-F227-40B0-8979-6AA5B28FAAC1}"/>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C092B58D-B717-4776-B981-0AD06E569C05}"/>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6D09E543-8249-4981-8903-40B06F0B5E78}"/>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B9CEC981-E9C7-475B-AB52-F68D2B84E15D}"/>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5A8512E5-BD0D-4DF4-83C5-4605578A573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28BB0C04-486D-4D3D-BBD3-79011CEB65F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CEEBD821-3BF9-4B33-A12B-947547C8DC3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07D5F943-40D3-4E3D-8232-4BCA87C2EA7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396DFAB4-D738-4EB6-9C59-6B1D6E8D492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7BC790F0-57BE-4F31-AB9A-A7BE3DB6990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4A4E81AE-1A64-412D-BFEC-5B5EE21DA8B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BE0F12AC-CD01-479D-A5A8-D9671C77329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2EAEAF1C-6E23-4853-B7F3-A95E42398814}"/>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2DB639C9-811C-474A-8396-AAB2A3829D9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2516BBE4-329B-4BB8-93BE-0BD0AF3381D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0FB743CF-0710-49E5-B72C-E9044415528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1E96B7AE-BFB4-45CC-ABDF-94608C9C7A4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C79DE22A-CC8A-4937-8FC3-97F1966F30AD}"/>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B274FD87-7830-46C6-841C-C2DAB861D1B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E8F70174-35F3-4620-B70F-92F0C4D39B7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F3D1D360-27D1-4891-864B-D26670A6288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3BD148FD-DEA4-4044-92F3-9E90880CAA7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473"/>
    <xdr:sp macro="" textlink="">
      <xdr:nvSpPr>
        <xdr:cNvPr id="46" name="Text Box 29">
          <a:extLst>
            <a:ext uri="{FF2B5EF4-FFF2-40B4-BE49-F238E27FC236}">
              <a16:creationId xmlns:a16="http://schemas.microsoft.com/office/drawing/2014/main" id="{5DE2A4B9-77C3-4775-BD88-156D47BC4161}"/>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3926"/>
    <xdr:sp macro="" textlink="">
      <xdr:nvSpPr>
        <xdr:cNvPr id="47" name="Text Box 29">
          <a:extLst>
            <a:ext uri="{FF2B5EF4-FFF2-40B4-BE49-F238E27FC236}">
              <a16:creationId xmlns:a16="http://schemas.microsoft.com/office/drawing/2014/main" id="{ADA16DCC-93B7-410F-AE1D-F770C5C83C1D}"/>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48" name="Text Box 29">
          <a:extLst>
            <a:ext uri="{FF2B5EF4-FFF2-40B4-BE49-F238E27FC236}">
              <a16:creationId xmlns:a16="http://schemas.microsoft.com/office/drawing/2014/main" id="{B02012F4-9971-4FA8-A00D-2823631D6BB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49" name="Text Box 29">
          <a:extLst>
            <a:ext uri="{FF2B5EF4-FFF2-40B4-BE49-F238E27FC236}">
              <a16:creationId xmlns:a16="http://schemas.microsoft.com/office/drawing/2014/main" id="{42B88B88-AD0C-48A1-8A86-E10DCF1E5DD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50" name="Text Box 29">
          <a:extLst>
            <a:ext uri="{FF2B5EF4-FFF2-40B4-BE49-F238E27FC236}">
              <a16:creationId xmlns:a16="http://schemas.microsoft.com/office/drawing/2014/main" id="{9BE81F93-5E4E-4135-8806-533A60CA5A1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51" name="Text Box 10">
          <a:extLst>
            <a:ext uri="{FF2B5EF4-FFF2-40B4-BE49-F238E27FC236}">
              <a16:creationId xmlns:a16="http://schemas.microsoft.com/office/drawing/2014/main" id="{2F27FB5E-8EF5-409E-87EE-EF8B3A5CE89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52" name="Text Box 10">
          <a:extLst>
            <a:ext uri="{FF2B5EF4-FFF2-40B4-BE49-F238E27FC236}">
              <a16:creationId xmlns:a16="http://schemas.microsoft.com/office/drawing/2014/main" id="{4D20A756-89E0-44BE-812C-13DFDEF18BB2}"/>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53" name="Text Box 29">
          <a:extLst>
            <a:ext uri="{FF2B5EF4-FFF2-40B4-BE49-F238E27FC236}">
              <a16:creationId xmlns:a16="http://schemas.microsoft.com/office/drawing/2014/main" id="{0C1B6987-F4C2-45A8-9CB8-1725F7E837E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54" name="Text Box 29">
          <a:extLst>
            <a:ext uri="{FF2B5EF4-FFF2-40B4-BE49-F238E27FC236}">
              <a16:creationId xmlns:a16="http://schemas.microsoft.com/office/drawing/2014/main" id="{8A74FC0E-123B-4B58-A8B7-EB303615CDB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55" name="Text Box 29">
          <a:extLst>
            <a:ext uri="{FF2B5EF4-FFF2-40B4-BE49-F238E27FC236}">
              <a16:creationId xmlns:a16="http://schemas.microsoft.com/office/drawing/2014/main" id="{E4514753-D0F0-4D47-8010-DFD2574DCF5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56" name="Text Box 10">
          <a:extLst>
            <a:ext uri="{FF2B5EF4-FFF2-40B4-BE49-F238E27FC236}">
              <a16:creationId xmlns:a16="http://schemas.microsoft.com/office/drawing/2014/main" id="{8DD7F4C3-A3A6-44D0-8280-64C164E9A73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57" name="Text Box 10">
          <a:extLst>
            <a:ext uri="{FF2B5EF4-FFF2-40B4-BE49-F238E27FC236}">
              <a16:creationId xmlns:a16="http://schemas.microsoft.com/office/drawing/2014/main" id="{C1D14F61-C8AA-4801-9541-D22C7FE5438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58" name="Text Box 29">
          <a:extLst>
            <a:ext uri="{FF2B5EF4-FFF2-40B4-BE49-F238E27FC236}">
              <a16:creationId xmlns:a16="http://schemas.microsoft.com/office/drawing/2014/main" id="{A3BBA88C-6139-4E9C-B1AF-C7CFECC47AC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59" name="Text Box 29">
          <a:extLst>
            <a:ext uri="{FF2B5EF4-FFF2-40B4-BE49-F238E27FC236}">
              <a16:creationId xmlns:a16="http://schemas.microsoft.com/office/drawing/2014/main" id="{31FF9474-1FD3-46D5-8B1B-C867C0C957C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60" name="Text Box 29">
          <a:extLst>
            <a:ext uri="{FF2B5EF4-FFF2-40B4-BE49-F238E27FC236}">
              <a16:creationId xmlns:a16="http://schemas.microsoft.com/office/drawing/2014/main" id="{D3DAF223-10F5-4CCD-9E6F-ABBC0E70CA6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61" name="Text Box 10">
          <a:extLst>
            <a:ext uri="{FF2B5EF4-FFF2-40B4-BE49-F238E27FC236}">
              <a16:creationId xmlns:a16="http://schemas.microsoft.com/office/drawing/2014/main" id="{DE2FC61D-738B-4E93-A3F1-9F53A7311C9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62" name="Text Box 10">
          <a:extLst>
            <a:ext uri="{FF2B5EF4-FFF2-40B4-BE49-F238E27FC236}">
              <a16:creationId xmlns:a16="http://schemas.microsoft.com/office/drawing/2014/main" id="{74E19A43-0E86-4BC1-9D12-5965C14DFE92}"/>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63" name="Text Box 29">
          <a:extLst>
            <a:ext uri="{FF2B5EF4-FFF2-40B4-BE49-F238E27FC236}">
              <a16:creationId xmlns:a16="http://schemas.microsoft.com/office/drawing/2014/main" id="{C1EFF025-3CBB-4193-846E-1C362773DB7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64" name="Text Box 29">
          <a:extLst>
            <a:ext uri="{FF2B5EF4-FFF2-40B4-BE49-F238E27FC236}">
              <a16:creationId xmlns:a16="http://schemas.microsoft.com/office/drawing/2014/main" id="{F8D98C7B-534C-4213-9F58-38C34630560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65" name="Text Box 29">
          <a:extLst>
            <a:ext uri="{FF2B5EF4-FFF2-40B4-BE49-F238E27FC236}">
              <a16:creationId xmlns:a16="http://schemas.microsoft.com/office/drawing/2014/main" id="{3BDDF9AA-A3E0-429F-B480-3B90C0FDFB1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214523"/>
    <xdr:sp macro="" textlink="">
      <xdr:nvSpPr>
        <xdr:cNvPr id="66" name="Text Box 10">
          <a:extLst>
            <a:ext uri="{FF2B5EF4-FFF2-40B4-BE49-F238E27FC236}">
              <a16:creationId xmlns:a16="http://schemas.microsoft.com/office/drawing/2014/main" id="{64685EBF-DAAA-4B2A-AA46-79A598D126F6}"/>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77258"/>
    <xdr:sp macro="" textlink="">
      <xdr:nvSpPr>
        <xdr:cNvPr id="67" name="Text Box 29">
          <a:extLst>
            <a:ext uri="{FF2B5EF4-FFF2-40B4-BE49-F238E27FC236}">
              <a16:creationId xmlns:a16="http://schemas.microsoft.com/office/drawing/2014/main" id="{08284510-19CF-43E5-A3A5-3C824582FF6E}"/>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210894"/>
    <xdr:sp macro="" textlink="">
      <xdr:nvSpPr>
        <xdr:cNvPr id="68" name="Text Box 10">
          <a:extLst>
            <a:ext uri="{FF2B5EF4-FFF2-40B4-BE49-F238E27FC236}">
              <a16:creationId xmlns:a16="http://schemas.microsoft.com/office/drawing/2014/main" id="{C47E1359-CC50-4652-9CFF-6515136282FA}"/>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210894"/>
    <xdr:sp macro="" textlink="">
      <xdr:nvSpPr>
        <xdr:cNvPr id="69" name="Text Box 10">
          <a:extLst>
            <a:ext uri="{FF2B5EF4-FFF2-40B4-BE49-F238E27FC236}">
              <a16:creationId xmlns:a16="http://schemas.microsoft.com/office/drawing/2014/main" id="{221A33C0-86FF-4232-8AE8-2B433A98337A}"/>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77256"/>
    <xdr:sp macro="" textlink="">
      <xdr:nvSpPr>
        <xdr:cNvPr id="70" name="Text Box 29">
          <a:extLst>
            <a:ext uri="{FF2B5EF4-FFF2-40B4-BE49-F238E27FC236}">
              <a16:creationId xmlns:a16="http://schemas.microsoft.com/office/drawing/2014/main" id="{7DE086D6-49D2-4772-8F76-A6B4A2722CDB}"/>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214524"/>
    <xdr:sp macro="" textlink="">
      <xdr:nvSpPr>
        <xdr:cNvPr id="71" name="Text Box 10">
          <a:extLst>
            <a:ext uri="{FF2B5EF4-FFF2-40B4-BE49-F238E27FC236}">
              <a16:creationId xmlns:a16="http://schemas.microsoft.com/office/drawing/2014/main" id="{2C95A84F-98E7-448C-AAD9-868B88A39E39}"/>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72" name="Text Box 29">
          <a:extLst>
            <a:ext uri="{FF2B5EF4-FFF2-40B4-BE49-F238E27FC236}">
              <a16:creationId xmlns:a16="http://schemas.microsoft.com/office/drawing/2014/main" id="{D54F2D88-9BBB-429D-A271-45AE9B1EDF1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73" name="Text Box 29">
          <a:extLst>
            <a:ext uri="{FF2B5EF4-FFF2-40B4-BE49-F238E27FC236}">
              <a16:creationId xmlns:a16="http://schemas.microsoft.com/office/drawing/2014/main" id="{A318A938-2400-40A3-8060-0601562873B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74" name="Text Box 29">
          <a:extLst>
            <a:ext uri="{FF2B5EF4-FFF2-40B4-BE49-F238E27FC236}">
              <a16:creationId xmlns:a16="http://schemas.microsoft.com/office/drawing/2014/main" id="{ACEBEAE7-1601-4AD9-A173-449BE18583E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75" name="Text Box 10">
          <a:extLst>
            <a:ext uri="{FF2B5EF4-FFF2-40B4-BE49-F238E27FC236}">
              <a16:creationId xmlns:a16="http://schemas.microsoft.com/office/drawing/2014/main" id="{53784A10-1320-455C-B8EB-0FF6041E725D}"/>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76" name="Text Box 10">
          <a:extLst>
            <a:ext uri="{FF2B5EF4-FFF2-40B4-BE49-F238E27FC236}">
              <a16:creationId xmlns:a16="http://schemas.microsoft.com/office/drawing/2014/main" id="{FE2EA70C-8D80-444B-B0B9-922801606B4B}"/>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77" name="Text Box 29">
          <a:extLst>
            <a:ext uri="{FF2B5EF4-FFF2-40B4-BE49-F238E27FC236}">
              <a16:creationId xmlns:a16="http://schemas.microsoft.com/office/drawing/2014/main" id="{DAF50A16-F51D-4E9E-9E59-A5A63D7EAA8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78" name="Text Box 29">
          <a:extLst>
            <a:ext uri="{FF2B5EF4-FFF2-40B4-BE49-F238E27FC236}">
              <a16:creationId xmlns:a16="http://schemas.microsoft.com/office/drawing/2014/main" id="{E4468388-3580-4B98-BFE0-D37851EB14A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79" name="Text Box 29">
          <a:extLst>
            <a:ext uri="{FF2B5EF4-FFF2-40B4-BE49-F238E27FC236}">
              <a16:creationId xmlns:a16="http://schemas.microsoft.com/office/drawing/2014/main" id="{F7732492-E7C9-405B-B7A5-1C45E808E92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80" name="Text Box 10">
          <a:extLst>
            <a:ext uri="{FF2B5EF4-FFF2-40B4-BE49-F238E27FC236}">
              <a16:creationId xmlns:a16="http://schemas.microsoft.com/office/drawing/2014/main" id="{3FCF8996-7911-4D5A-8CB3-C89E776D063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81" name="Text Box 10">
          <a:extLst>
            <a:ext uri="{FF2B5EF4-FFF2-40B4-BE49-F238E27FC236}">
              <a16:creationId xmlns:a16="http://schemas.microsoft.com/office/drawing/2014/main" id="{CBF57B07-40BA-4507-9BC9-56041DF7BF12}"/>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82" name="Text Box 29">
          <a:extLst>
            <a:ext uri="{FF2B5EF4-FFF2-40B4-BE49-F238E27FC236}">
              <a16:creationId xmlns:a16="http://schemas.microsoft.com/office/drawing/2014/main" id="{BC1C6C5B-AC15-489B-9A8D-0BF71FA80CF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83" name="Text Box 29">
          <a:extLst>
            <a:ext uri="{FF2B5EF4-FFF2-40B4-BE49-F238E27FC236}">
              <a16:creationId xmlns:a16="http://schemas.microsoft.com/office/drawing/2014/main" id="{1F570093-533A-47B8-AB34-3FA12FFDDA2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84" name="Text Box 29">
          <a:extLst>
            <a:ext uri="{FF2B5EF4-FFF2-40B4-BE49-F238E27FC236}">
              <a16:creationId xmlns:a16="http://schemas.microsoft.com/office/drawing/2014/main" id="{43FCF48E-DB15-4977-ACB3-F2786D773F8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85" name="Text Box 10">
          <a:extLst>
            <a:ext uri="{FF2B5EF4-FFF2-40B4-BE49-F238E27FC236}">
              <a16:creationId xmlns:a16="http://schemas.microsoft.com/office/drawing/2014/main" id="{A026590A-AE76-4A65-86A0-8A97E76A1E39}"/>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23850"/>
    <xdr:sp macro="" textlink="">
      <xdr:nvSpPr>
        <xdr:cNvPr id="86" name="Text Box 10">
          <a:extLst>
            <a:ext uri="{FF2B5EF4-FFF2-40B4-BE49-F238E27FC236}">
              <a16:creationId xmlns:a16="http://schemas.microsoft.com/office/drawing/2014/main" id="{C50775A4-F424-424B-A8A8-ED92D2518AB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87" name="Text Box 29">
          <a:extLst>
            <a:ext uri="{FF2B5EF4-FFF2-40B4-BE49-F238E27FC236}">
              <a16:creationId xmlns:a16="http://schemas.microsoft.com/office/drawing/2014/main" id="{EC342132-6223-4107-825F-EFC310880B0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88" name="Text Box 29">
          <a:extLst>
            <a:ext uri="{FF2B5EF4-FFF2-40B4-BE49-F238E27FC236}">
              <a16:creationId xmlns:a16="http://schemas.microsoft.com/office/drawing/2014/main" id="{CE2D35D5-FE86-4032-A56C-197E2225D5F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49</xdr:row>
      <xdr:rowOff>0</xdr:rowOff>
    </xdr:from>
    <xdr:ext cx="82826" cy="342071"/>
    <xdr:sp macro="" textlink="">
      <xdr:nvSpPr>
        <xdr:cNvPr id="89" name="Text Box 29">
          <a:extLst>
            <a:ext uri="{FF2B5EF4-FFF2-40B4-BE49-F238E27FC236}">
              <a16:creationId xmlns:a16="http://schemas.microsoft.com/office/drawing/2014/main" id="{D309EF00-0C19-4019-A5EC-C145B315AC0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F204D0DA-45CC-4A50-9921-BF779B197557}"/>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FB01E7B0-38DC-420F-AA89-76328BBD469F}"/>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7D7828E0-35A2-4BA2-BDCE-E139A90A61A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66EDE640-F3F2-4BBF-88E2-DA28ACD1948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B1698556-D6B8-4B38-827A-614FA2EA2B7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CB1D4935-9D09-438D-9019-2DB0E33BC36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B4E5FBF4-E752-4EEE-9762-CCE4C8526123}"/>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09BF65BD-0D6C-4CB9-B647-0F7ADB28D67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94D12C21-CCC5-4E56-A7CF-B6B5D37144A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1F55ED65-FF86-4B7E-A0CD-FC8AC34EFF3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C90678F6-6E62-4487-8645-13ABD7A3A85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C39BEF98-4D19-45B1-9E43-555673C2271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29A5729F-1C73-4A77-B17D-7BB2EAC0BFB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871EEB02-9CA4-4E82-8FD0-E34DDD3BFE8F}"/>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789E704B-24F0-48AD-AA74-6BFBB7D8629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3D807E70-AE15-4165-8ABC-C2AE718CB303}"/>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E1727515-5873-4511-AF62-AE9B454AD437}"/>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17799882-C9D1-40D7-9F4C-B8F2402CFE1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A87B4FAF-3619-415E-9F7D-1552CF26303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DD4C3BD0-0987-4DE8-8EDB-C513390AC01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9A054F90-0345-4542-84CA-1DE399BFA0C4}"/>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CA0D394B-8829-4222-ACC1-B6F3D3F16FD5}"/>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157ED8D5-D3E5-4780-8409-E204CE1F43B2}"/>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14559706-DB6F-4DFD-9AE8-0A386FD036ED}"/>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FF020CF1-3341-4E6F-ACBB-8ABEEDA348A6}"/>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ECAB5A26-862B-4F1E-AAF6-92A235BE1887}"/>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7867895E-F015-411F-B3D0-8290B5156B8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78A6DD22-A6AC-4490-8EB2-2406B409B21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E2061D47-2C11-4F82-9664-53E2EAE8863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B0379D54-113B-4DA1-99D1-0206035AE9CD}"/>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7C9F1F5A-8CD4-4677-A8E8-A7820744E5A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52DE383B-F760-41C8-A748-F928B0AF0E0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675F716D-CBBA-42D5-87B6-7253ECAF98B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00E08FDC-A114-4922-A602-A58AEE6A62A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1E6C8058-BE90-41B2-B101-CA3A19B7F41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9D35A306-F985-41D0-8855-A7838878770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2F947EC4-9A27-41B8-89FD-7A05742FDD6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E01E1B01-3DF8-4A0E-AF36-D541599E56A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A8186B8F-BF59-423B-A8CD-7554FBAC7A8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394CEDF1-2141-40A4-AD18-AEF1A22CEDCD}"/>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D29378EA-1492-4CD1-8739-BACCD454FA47}"/>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1A9B4E3D-96C7-4AF8-B2D0-1A893D532A0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955A9747-FDD9-4B97-8D58-AAFBE50BF26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B8DFE2C2-B1BD-43D5-96A8-0FBB4142374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473"/>
    <xdr:sp macro="" textlink="">
      <xdr:nvSpPr>
        <xdr:cNvPr id="46" name="Text Box 29">
          <a:extLst>
            <a:ext uri="{FF2B5EF4-FFF2-40B4-BE49-F238E27FC236}">
              <a16:creationId xmlns:a16="http://schemas.microsoft.com/office/drawing/2014/main" id="{FF18241F-E9DA-4DFC-96B3-EA91EE1DD4FD}"/>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3926"/>
    <xdr:sp macro="" textlink="">
      <xdr:nvSpPr>
        <xdr:cNvPr id="47" name="Text Box 29">
          <a:extLst>
            <a:ext uri="{FF2B5EF4-FFF2-40B4-BE49-F238E27FC236}">
              <a16:creationId xmlns:a16="http://schemas.microsoft.com/office/drawing/2014/main" id="{945EBFF9-7BB0-43CE-B06B-485A82E0293E}"/>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48" name="Text Box 29">
          <a:extLst>
            <a:ext uri="{FF2B5EF4-FFF2-40B4-BE49-F238E27FC236}">
              <a16:creationId xmlns:a16="http://schemas.microsoft.com/office/drawing/2014/main" id="{3D768685-C915-474A-A403-7603CAA444E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49" name="Text Box 29">
          <a:extLst>
            <a:ext uri="{FF2B5EF4-FFF2-40B4-BE49-F238E27FC236}">
              <a16:creationId xmlns:a16="http://schemas.microsoft.com/office/drawing/2014/main" id="{2F209426-A664-461A-8728-30A5464FF8D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50" name="Text Box 29">
          <a:extLst>
            <a:ext uri="{FF2B5EF4-FFF2-40B4-BE49-F238E27FC236}">
              <a16:creationId xmlns:a16="http://schemas.microsoft.com/office/drawing/2014/main" id="{AF8B63B3-D365-49D6-A672-C690E468272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51" name="Text Box 10">
          <a:extLst>
            <a:ext uri="{FF2B5EF4-FFF2-40B4-BE49-F238E27FC236}">
              <a16:creationId xmlns:a16="http://schemas.microsoft.com/office/drawing/2014/main" id="{02AC47EB-5ED2-49A4-A262-984A4EFF305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52" name="Text Box 10">
          <a:extLst>
            <a:ext uri="{FF2B5EF4-FFF2-40B4-BE49-F238E27FC236}">
              <a16:creationId xmlns:a16="http://schemas.microsoft.com/office/drawing/2014/main" id="{CC1F6EA7-6AC9-4668-B187-28A8356C24A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53" name="Text Box 29">
          <a:extLst>
            <a:ext uri="{FF2B5EF4-FFF2-40B4-BE49-F238E27FC236}">
              <a16:creationId xmlns:a16="http://schemas.microsoft.com/office/drawing/2014/main" id="{A498B523-A34D-4684-865E-B0EBA3B889B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54" name="Text Box 29">
          <a:extLst>
            <a:ext uri="{FF2B5EF4-FFF2-40B4-BE49-F238E27FC236}">
              <a16:creationId xmlns:a16="http://schemas.microsoft.com/office/drawing/2014/main" id="{FA655255-9FE8-483A-A45D-ABB2198F1E7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55" name="Text Box 29">
          <a:extLst>
            <a:ext uri="{FF2B5EF4-FFF2-40B4-BE49-F238E27FC236}">
              <a16:creationId xmlns:a16="http://schemas.microsoft.com/office/drawing/2014/main" id="{1EDBB31F-471E-4F5E-93E5-9A049BD0758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56" name="Text Box 10">
          <a:extLst>
            <a:ext uri="{FF2B5EF4-FFF2-40B4-BE49-F238E27FC236}">
              <a16:creationId xmlns:a16="http://schemas.microsoft.com/office/drawing/2014/main" id="{A4484245-67A0-4621-BFF0-7C26C9D8B10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57" name="Text Box 10">
          <a:extLst>
            <a:ext uri="{FF2B5EF4-FFF2-40B4-BE49-F238E27FC236}">
              <a16:creationId xmlns:a16="http://schemas.microsoft.com/office/drawing/2014/main" id="{F6E5CF42-F660-4601-8980-0160AF77538F}"/>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58" name="Text Box 29">
          <a:extLst>
            <a:ext uri="{FF2B5EF4-FFF2-40B4-BE49-F238E27FC236}">
              <a16:creationId xmlns:a16="http://schemas.microsoft.com/office/drawing/2014/main" id="{9F6A4E54-2BC0-448C-8E25-8BAE6D08AA8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59" name="Text Box 29">
          <a:extLst>
            <a:ext uri="{FF2B5EF4-FFF2-40B4-BE49-F238E27FC236}">
              <a16:creationId xmlns:a16="http://schemas.microsoft.com/office/drawing/2014/main" id="{C83167C7-2FD2-4E97-8A49-A813A5BF347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60" name="Text Box 29">
          <a:extLst>
            <a:ext uri="{FF2B5EF4-FFF2-40B4-BE49-F238E27FC236}">
              <a16:creationId xmlns:a16="http://schemas.microsoft.com/office/drawing/2014/main" id="{1E027F8D-D95A-4E18-98EC-22286523E2A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61" name="Text Box 10">
          <a:extLst>
            <a:ext uri="{FF2B5EF4-FFF2-40B4-BE49-F238E27FC236}">
              <a16:creationId xmlns:a16="http://schemas.microsoft.com/office/drawing/2014/main" id="{15CAA5AB-8583-4FB7-A033-FAED16CC4D80}"/>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62" name="Text Box 10">
          <a:extLst>
            <a:ext uri="{FF2B5EF4-FFF2-40B4-BE49-F238E27FC236}">
              <a16:creationId xmlns:a16="http://schemas.microsoft.com/office/drawing/2014/main" id="{7F7E2B28-B39F-4FDB-BAA7-126652A7406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63" name="Text Box 29">
          <a:extLst>
            <a:ext uri="{FF2B5EF4-FFF2-40B4-BE49-F238E27FC236}">
              <a16:creationId xmlns:a16="http://schemas.microsoft.com/office/drawing/2014/main" id="{A206973D-1E5D-43A9-A37C-7B931760283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64" name="Text Box 29">
          <a:extLst>
            <a:ext uri="{FF2B5EF4-FFF2-40B4-BE49-F238E27FC236}">
              <a16:creationId xmlns:a16="http://schemas.microsoft.com/office/drawing/2014/main" id="{360BD9AD-664F-4B30-8907-234DB404DF5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65" name="Text Box 29">
          <a:extLst>
            <a:ext uri="{FF2B5EF4-FFF2-40B4-BE49-F238E27FC236}">
              <a16:creationId xmlns:a16="http://schemas.microsoft.com/office/drawing/2014/main" id="{FF6A17DF-5FA6-4770-9A5E-4EE2136E0D2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214523"/>
    <xdr:sp macro="" textlink="">
      <xdr:nvSpPr>
        <xdr:cNvPr id="66" name="Text Box 10">
          <a:extLst>
            <a:ext uri="{FF2B5EF4-FFF2-40B4-BE49-F238E27FC236}">
              <a16:creationId xmlns:a16="http://schemas.microsoft.com/office/drawing/2014/main" id="{6A84204F-A52F-4EBF-B431-3A548E403FCC}"/>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77258"/>
    <xdr:sp macro="" textlink="">
      <xdr:nvSpPr>
        <xdr:cNvPr id="67" name="Text Box 29">
          <a:extLst>
            <a:ext uri="{FF2B5EF4-FFF2-40B4-BE49-F238E27FC236}">
              <a16:creationId xmlns:a16="http://schemas.microsoft.com/office/drawing/2014/main" id="{BD792827-18C5-4FC9-AA9B-8DDB7FB0EDB4}"/>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210894"/>
    <xdr:sp macro="" textlink="">
      <xdr:nvSpPr>
        <xdr:cNvPr id="68" name="Text Box 10">
          <a:extLst>
            <a:ext uri="{FF2B5EF4-FFF2-40B4-BE49-F238E27FC236}">
              <a16:creationId xmlns:a16="http://schemas.microsoft.com/office/drawing/2014/main" id="{45EB57C0-007C-4986-97F6-C0A8CA42E050}"/>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210894"/>
    <xdr:sp macro="" textlink="">
      <xdr:nvSpPr>
        <xdr:cNvPr id="69" name="Text Box 10">
          <a:extLst>
            <a:ext uri="{FF2B5EF4-FFF2-40B4-BE49-F238E27FC236}">
              <a16:creationId xmlns:a16="http://schemas.microsoft.com/office/drawing/2014/main" id="{F7AA8E4F-BFBA-46AE-B03D-5C01F5A2E2ED}"/>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77256"/>
    <xdr:sp macro="" textlink="">
      <xdr:nvSpPr>
        <xdr:cNvPr id="70" name="Text Box 29">
          <a:extLst>
            <a:ext uri="{FF2B5EF4-FFF2-40B4-BE49-F238E27FC236}">
              <a16:creationId xmlns:a16="http://schemas.microsoft.com/office/drawing/2014/main" id="{78DA02DF-AFCF-439C-8DF3-19C5D90E9588}"/>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214524"/>
    <xdr:sp macro="" textlink="">
      <xdr:nvSpPr>
        <xdr:cNvPr id="71" name="Text Box 10">
          <a:extLst>
            <a:ext uri="{FF2B5EF4-FFF2-40B4-BE49-F238E27FC236}">
              <a16:creationId xmlns:a16="http://schemas.microsoft.com/office/drawing/2014/main" id="{CAF11A01-0008-4CED-B42C-80CD28BFBB11}"/>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72" name="Text Box 29">
          <a:extLst>
            <a:ext uri="{FF2B5EF4-FFF2-40B4-BE49-F238E27FC236}">
              <a16:creationId xmlns:a16="http://schemas.microsoft.com/office/drawing/2014/main" id="{1F895147-2268-4B5D-89DC-55F1AF813D6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73" name="Text Box 29">
          <a:extLst>
            <a:ext uri="{FF2B5EF4-FFF2-40B4-BE49-F238E27FC236}">
              <a16:creationId xmlns:a16="http://schemas.microsoft.com/office/drawing/2014/main" id="{B7F3C092-D0D0-4021-8953-D1FC7AE82A5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74" name="Text Box 29">
          <a:extLst>
            <a:ext uri="{FF2B5EF4-FFF2-40B4-BE49-F238E27FC236}">
              <a16:creationId xmlns:a16="http://schemas.microsoft.com/office/drawing/2014/main" id="{95D1EC81-8CFC-44D6-B18C-7213149CB4C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75" name="Text Box 10">
          <a:extLst>
            <a:ext uri="{FF2B5EF4-FFF2-40B4-BE49-F238E27FC236}">
              <a16:creationId xmlns:a16="http://schemas.microsoft.com/office/drawing/2014/main" id="{636D8323-365A-4AD8-BAF8-E060B3E213D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76" name="Text Box 10">
          <a:extLst>
            <a:ext uri="{FF2B5EF4-FFF2-40B4-BE49-F238E27FC236}">
              <a16:creationId xmlns:a16="http://schemas.microsoft.com/office/drawing/2014/main" id="{7B0625EC-97FD-437D-8042-8067DE61CF65}"/>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77" name="Text Box 29">
          <a:extLst>
            <a:ext uri="{FF2B5EF4-FFF2-40B4-BE49-F238E27FC236}">
              <a16:creationId xmlns:a16="http://schemas.microsoft.com/office/drawing/2014/main" id="{A1A220E1-F552-49D2-B0D3-D28F40A25C9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78" name="Text Box 29">
          <a:extLst>
            <a:ext uri="{FF2B5EF4-FFF2-40B4-BE49-F238E27FC236}">
              <a16:creationId xmlns:a16="http://schemas.microsoft.com/office/drawing/2014/main" id="{52C86069-78E5-4630-8857-751A343C6A7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79" name="Text Box 29">
          <a:extLst>
            <a:ext uri="{FF2B5EF4-FFF2-40B4-BE49-F238E27FC236}">
              <a16:creationId xmlns:a16="http://schemas.microsoft.com/office/drawing/2014/main" id="{17442339-0823-4B5B-886A-C060AAF7AC3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80" name="Text Box 10">
          <a:extLst>
            <a:ext uri="{FF2B5EF4-FFF2-40B4-BE49-F238E27FC236}">
              <a16:creationId xmlns:a16="http://schemas.microsoft.com/office/drawing/2014/main" id="{18C885C3-A084-467A-A3F0-AD308DA0363D}"/>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81" name="Text Box 10">
          <a:extLst>
            <a:ext uri="{FF2B5EF4-FFF2-40B4-BE49-F238E27FC236}">
              <a16:creationId xmlns:a16="http://schemas.microsoft.com/office/drawing/2014/main" id="{CEBA44C2-D1FF-4CBB-805C-B0A7BEACAEDF}"/>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82" name="Text Box 29">
          <a:extLst>
            <a:ext uri="{FF2B5EF4-FFF2-40B4-BE49-F238E27FC236}">
              <a16:creationId xmlns:a16="http://schemas.microsoft.com/office/drawing/2014/main" id="{8AE43F25-9C62-4C3F-8B2C-A02BC6AD3A6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83" name="Text Box 29">
          <a:extLst>
            <a:ext uri="{FF2B5EF4-FFF2-40B4-BE49-F238E27FC236}">
              <a16:creationId xmlns:a16="http://schemas.microsoft.com/office/drawing/2014/main" id="{DE49F3C5-E16D-4F42-A33E-91A6931DEA5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84" name="Text Box 29">
          <a:extLst>
            <a:ext uri="{FF2B5EF4-FFF2-40B4-BE49-F238E27FC236}">
              <a16:creationId xmlns:a16="http://schemas.microsoft.com/office/drawing/2014/main" id="{4A30BBF5-686E-4E35-A09F-59AF19EB26C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85" name="Text Box 10">
          <a:extLst>
            <a:ext uri="{FF2B5EF4-FFF2-40B4-BE49-F238E27FC236}">
              <a16:creationId xmlns:a16="http://schemas.microsoft.com/office/drawing/2014/main" id="{00E15554-303E-4541-9D26-6E0D284967F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23850"/>
    <xdr:sp macro="" textlink="">
      <xdr:nvSpPr>
        <xdr:cNvPr id="86" name="Text Box 10">
          <a:extLst>
            <a:ext uri="{FF2B5EF4-FFF2-40B4-BE49-F238E27FC236}">
              <a16:creationId xmlns:a16="http://schemas.microsoft.com/office/drawing/2014/main" id="{01CA5602-7766-4879-BD47-71B552C04B5D}"/>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87" name="Text Box 29">
          <a:extLst>
            <a:ext uri="{FF2B5EF4-FFF2-40B4-BE49-F238E27FC236}">
              <a16:creationId xmlns:a16="http://schemas.microsoft.com/office/drawing/2014/main" id="{EE3DE2AA-EAA6-413F-B680-A0C18AE75C1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88" name="Text Box 29">
          <a:extLst>
            <a:ext uri="{FF2B5EF4-FFF2-40B4-BE49-F238E27FC236}">
              <a16:creationId xmlns:a16="http://schemas.microsoft.com/office/drawing/2014/main" id="{5FBA211E-DB28-431F-BE78-405006684B6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16</xdr:row>
      <xdr:rowOff>0</xdr:rowOff>
    </xdr:from>
    <xdr:ext cx="82826" cy="342071"/>
    <xdr:sp macro="" textlink="">
      <xdr:nvSpPr>
        <xdr:cNvPr id="89" name="Text Box 29">
          <a:extLst>
            <a:ext uri="{FF2B5EF4-FFF2-40B4-BE49-F238E27FC236}">
              <a16:creationId xmlns:a16="http://schemas.microsoft.com/office/drawing/2014/main" id="{C75C652A-57B8-473B-B91A-C2A3CB2DDE7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8DFF378E-8448-479B-AE36-73616FD5A8F7}"/>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904E3C50-B035-4A40-9CBB-65A6F72D05F7}"/>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232A5A9A-AD8E-43A3-98D0-2FC3AE2A827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9F4A9B95-5E86-4650-8706-3D7F8875E58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137D5E1D-53E1-4E66-91B0-7D4B899ABE6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24D12436-8021-4E38-800E-CBF5147F2DC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BD4A4A25-3298-4668-A6CE-0FE8E0C48094}"/>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C63F73E4-CC4D-4C0E-9F59-3A5FEA84266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BCAA9CB4-E515-4C13-80C0-A00DDD0F30E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8D38CEAE-8902-46FB-8A67-3C26444FD83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B9730044-47EC-4A31-9B58-500433FF79E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89D4CA5D-0B27-4CEA-A16F-6233EEC8060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5FEF87B6-5CBE-4F3C-BAD8-E4FD2DBFF9A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CC388D20-E552-45DD-BD7D-D743E1FE047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339E553F-919F-4448-810F-8C757F3B541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4BB36B37-EC6E-4E52-A551-CF52FF16BAAE}"/>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C608D0F6-5775-4819-9373-729B36A2E57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7704FCD2-38E1-4EB8-9CB5-E610D9DCD1B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6EC3B8D6-E080-4021-BAE7-1A86B103AEF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7E69803D-C095-425C-B358-29B66E83FD0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1B95E012-8BC3-444D-A9FD-901B667BA5D4}"/>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1AB50EAF-98EF-4485-BF7F-1006E0AC1595}"/>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93A4E86D-662A-49E4-9A77-569770A6FA90}"/>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454D460C-F1E1-433B-ADE9-220B5CC6F40E}"/>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272200D8-D0E2-4849-9711-1E9E23E92B37}"/>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C7BD9A16-48C6-43F8-891D-FE498F0241B9}"/>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63561D43-C286-43A2-B51C-0B988D1DB4E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690E30F2-1F60-46BF-B441-26BBE1302E0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2FF652F3-6F61-4675-AE55-1EE8758669D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C7FA3F2F-A05D-4287-BD87-FA4779EDD35F}"/>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2648E0B7-8685-4D1E-8B66-CE76B302270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D5A20FD0-E944-4172-8775-7BB8A3B0238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E55E82A9-C114-407C-8EB8-6E42665392E8}"/>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92C64C85-01FF-4CD7-82FD-7D298892AE2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0BA0B855-F8DA-431D-8350-A629CF1E7E8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3302F2FF-0D0A-4D1E-88D2-F6399548D64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98FE7CED-4356-45DC-BA52-B15D75F9795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F8D72CA0-496A-4CCA-A00D-C08A269B103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31D425A8-0E71-45D4-9268-95FD5562E61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AF982F9D-5781-4B89-AC8E-20AD76C85FAB}"/>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23B511DA-CB30-462F-B771-7E2BD58C4C75}"/>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E2CF578F-47CA-414E-ACDA-E856344BDFF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FFFC71BB-CCC3-49D4-8CB3-0341586EB1D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6BE64E5F-F411-48E3-A00E-261C186227F0}"/>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473"/>
    <xdr:sp macro="" textlink="">
      <xdr:nvSpPr>
        <xdr:cNvPr id="46" name="Text Box 29">
          <a:extLst>
            <a:ext uri="{FF2B5EF4-FFF2-40B4-BE49-F238E27FC236}">
              <a16:creationId xmlns:a16="http://schemas.microsoft.com/office/drawing/2014/main" id="{10E6B64F-1978-4BCD-AF33-B7B77AB27A04}"/>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3926"/>
    <xdr:sp macro="" textlink="">
      <xdr:nvSpPr>
        <xdr:cNvPr id="47" name="Text Box 29">
          <a:extLst>
            <a:ext uri="{FF2B5EF4-FFF2-40B4-BE49-F238E27FC236}">
              <a16:creationId xmlns:a16="http://schemas.microsoft.com/office/drawing/2014/main" id="{5F3FBDC5-3EC8-4724-8263-DA8D6C48063C}"/>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48" name="Text Box 29">
          <a:extLst>
            <a:ext uri="{FF2B5EF4-FFF2-40B4-BE49-F238E27FC236}">
              <a16:creationId xmlns:a16="http://schemas.microsoft.com/office/drawing/2014/main" id="{CA2DE2AD-A3C0-4271-B4B6-FCB33DE638B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49" name="Text Box 29">
          <a:extLst>
            <a:ext uri="{FF2B5EF4-FFF2-40B4-BE49-F238E27FC236}">
              <a16:creationId xmlns:a16="http://schemas.microsoft.com/office/drawing/2014/main" id="{A11907FD-A3A1-4DBF-8A44-2D9A33B9AC1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50" name="Text Box 29">
          <a:extLst>
            <a:ext uri="{FF2B5EF4-FFF2-40B4-BE49-F238E27FC236}">
              <a16:creationId xmlns:a16="http://schemas.microsoft.com/office/drawing/2014/main" id="{3AE6DAFD-088F-452B-A692-3EFFBF41FD4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51" name="Text Box 10">
          <a:extLst>
            <a:ext uri="{FF2B5EF4-FFF2-40B4-BE49-F238E27FC236}">
              <a16:creationId xmlns:a16="http://schemas.microsoft.com/office/drawing/2014/main" id="{55B26F69-DC36-44AC-8D73-AB974D02DDE8}"/>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52" name="Text Box 10">
          <a:extLst>
            <a:ext uri="{FF2B5EF4-FFF2-40B4-BE49-F238E27FC236}">
              <a16:creationId xmlns:a16="http://schemas.microsoft.com/office/drawing/2014/main" id="{C6FED301-4C9D-4364-9E48-A26C30B26B68}"/>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53" name="Text Box 29">
          <a:extLst>
            <a:ext uri="{FF2B5EF4-FFF2-40B4-BE49-F238E27FC236}">
              <a16:creationId xmlns:a16="http://schemas.microsoft.com/office/drawing/2014/main" id="{497FDD57-CAE1-4771-BEA2-5D2BA2C9EF5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54" name="Text Box 29">
          <a:extLst>
            <a:ext uri="{FF2B5EF4-FFF2-40B4-BE49-F238E27FC236}">
              <a16:creationId xmlns:a16="http://schemas.microsoft.com/office/drawing/2014/main" id="{C69CEC94-0C95-4533-B1AF-318B78FD646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55" name="Text Box 29">
          <a:extLst>
            <a:ext uri="{FF2B5EF4-FFF2-40B4-BE49-F238E27FC236}">
              <a16:creationId xmlns:a16="http://schemas.microsoft.com/office/drawing/2014/main" id="{9509FB91-F03F-403D-9A9F-24BBF6B0994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56" name="Text Box 10">
          <a:extLst>
            <a:ext uri="{FF2B5EF4-FFF2-40B4-BE49-F238E27FC236}">
              <a16:creationId xmlns:a16="http://schemas.microsoft.com/office/drawing/2014/main" id="{811EB0A1-7439-435A-AF2B-A90D1B5FC52F}"/>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57" name="Text Box 10">
          <a:extLst>
            <a:ext uri="{FF2B5EF4-FFF2-40B4-BE49-F238E27FC236}">
              <a16:creationId xmlns:a16="http://schemas.microsoft.com/office/drawing/2014/main" id="{412F4B03-9355-454B-A66B-90FD73EEE714}"/>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58" name="Text Box 29">
          <a:extLst>
            <a:ext uri="{FF2B5EF4-FFF2-40B4-BE49-F238E27FC236}">
              <a16:creationId xmlns:a16="http://schemas.microsoft.com/office/drawing/2014/main" id="{913483AA-2BCC-4704-A87E-7DADA877021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59" name="Text Box 29">
          <a:extLst>
            <a:ext uri="{FF2B5EF4-FFF2-40B4-BE49-F238E27FC236}">
              <a16:creationId xmlns:a16="http://schemas.microsoft.com/office/drawing/2014/main" id="{7A2CA714-EF0C-4B1E-A3DD-93543E73805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60" name="Text Box 29">
          <a:extLst>
            <a:ext uri="{FF2B5EF4-FFF2-40B4-BE49-F238E27FC236}">
              <a16:creationId xmlns:a16="http://schemas.microsoft.com/office/drawing/2014/main" id="{F5DE9087-87B0-4343-8B7F-5BE3A5A7B52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61" name="Text Box 10">
          <a:extLst>
            <a:ext uri="{FF2B5EF4-FFF2-40B4-BE49-F238E27FC236}">
              <a16:creationId xmlns:a16="http://schemas.microsoft.com/office/drawing/2014/main" id="{5CBFD226-32F6-415E-BE90-9B2A8545B242}"/>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62" name="Text Box 10">
          <a:extLst>
            <a:ext uri="{FF2B5EF4-FFF2-40B4-BE49-F238E27FC236}">
              <a16:creationId xmlns:a16="http://schemas.microsoft.com/office/drawing/2014/main" id="{22ED4592-B4F1-45A2-AC85-9C550B52C12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63" name="Text Box 29">
          <a:extLst>
            <a:ext uri="{FF2B5EF4-FFF2-40B4-BE49-F238E27FC236}">
              <a16:creationId xmlns:a16="http://schemas.microsoft.com/office/drawing/2014/main" id="{BBFA1206-D3B2-4640-A723-0F267E7EE43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64" name="Text Box 29">
          <a:extLst>
            <a:ext uri="{FF2B5EF4-FFF2-40B4-BE49-F238E27FC236}">
              <a16:creationId xmlns:a16="http://schemas.microsoft.com/office/drawing/2014/main" id="{12305F90-53CF-4461-A2BD-DC5C7A21410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65" name="Text Box 29">
          <a:extLst>
            <a:ext uri="{FF2B5EF4-FFF2-40B4-BE49-F238E27FC236}">
              <a16:creationId xmlns:a16="http://schemas.microsoft.com/office/drawing/2014/main" id="{F20EB4CA-5DE7-434E-BCC1-7EC7401273A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214523"/>
    <xdr:sp macro="" textlink="">
      <xdr:nvSpPr>
        <xdr:cNvPr id="66" name="Text Box 10">
          <a:extLst>
            <a:ext uri="{FF2B5EF4-FFF2-40B4-BE49-F238E27FC236}">
              <a16:creationId xmlns:a16="http://schemas.microsoft.com/office/drawing/2014/main" id="{EE10EC51-D52B-44B7-A696-A40F9D443D33}"/>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77258"/>
    <xdr:sp macro="" textlink="">
      <xdr:nvSpPr>
        <xdr:cNvPr id="67" name="Text Box 29">
          <a:extLst>
            <a:ext uri="{FF2B5EF4-FFF2-40B4-BE49-F238E27FC236}">
              <a16:creationId xmlns:a16="http://schemas.microsoft.com/office/drawing/2014/main" id="{7CD86862-B805-41AC-9F97-ACC586B6C830}"/>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210894"/>
    <xdr:sp macro="" textlink="">
      <xdr:nvSpPr>
        <xdr:cNvPr id="68" name="Text Box 10">
          <a:extLst>
            <a:ext uri="{FF2B5EF4-FFF2-40B4-BE49-F238E27FC236}">
              <a16:creationId xmlns:a16="http://schemas.microsoft.com/office/drawing/2014/main" id="{44D32681-C629-418B-9C5B-A79805E46038}"/>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210894"/>
    <xdr:sp macro="" textlink="">
      <xdr:nvSpPr>
        <xdr:cNvPr id="69" name="Text Box 10">
          <a:extLst>
            <a:ext uri="{FF2B5EF4-FFF2-40B4-BE49-F238E27FC236}">
              <a16:creationId xmlns:a16="http://schemas.microsoft.com/office/drawing/2014/main" id="{BFCC38AF-2896-47F6-86A4-5630B52B48F5}"/>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77256"/>
    <xdr:sp macro="" textlink="">
      <xdr:nvSpPr>
        <xdr:cNvPr id="70" name="Text Box 29">
          <a:extLst>
            <a:ext uri="{FF2B5EF4-FFF2-40B4-BE49-F238E27FC236}">
              <a16:creationId xmlns:a16="http://schemas.microsoft.com/office/drawing/2014/main" id="{431C33A1-E132-4092-A638-C524BE118CEF}"/>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214524"/>
    <xdr:sp macro="" textlink="">
      <xdr:nvSpPr>
        <xdr:cNvPr id="71" name="Text Box 10">
          <a:extLst>
            <a:ext uri="{FF2B5EF4-FFF2-40B4-BE49-F238E27FC236}">
              <a16:creationId xmlns:a16="http://schemas.microsoft.com/office/drawing/2014/main" id="{5F02750F-E007-4909-87C1-7CCDE34EB975}"/>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72" name="Text Box 29">
          <a:extLst>
            <a:ext uri="{FF2B5EF4-FFF2-40B4-BE49-F238E27FC236}">
              <a16:creationId xmlns:a16="http://schemas.microsoft.com/office/drawing/2014/main" id="{937BFD0A-2068-42C9-B527-B8AE3AFBFFC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73" name="Text Box 29">
          <a:extLst>
            <a:ext uri="{FF2B5EF4-FFF2-40B4-BE49-F238E27FC236}">
              <a16:creationId xmlns:a16="http://schemas.microsoft.com/office/drawing/2014/main" id="{341246EB-5E45-4479-8DEA-8807DF4A3E1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74" name="Text Box 29">
          <a:extLst>
            <a:ext uri="{FF2B5EF4-FFF2-40B4-BE49-F238E27FC236}">
              <a16:creationId xmlns:a16="http://schemas.microsoft.com/office/drawing/2014/main" id="{1F056EB7-334F-49D4-A16D-6D62A61EBF1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75" name="Text Box 10">
          <a:extLst>
            <a:ext uri="{FF2B5EF4-FFF2-40B4-BE49-F238E27FC236}">
              <a16:creationId xmlns:a16="http://schemas.microsoft.com/office/drawing/2014/main" id="{5845BBDF-6300-4170-A855-8AC0AE48516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76" name="Text Box 10">
          <a:extLst>
            <a:ext uri="{FF2B5EF4-FFF2-40B4-BE49-F238E27FC236}">
              <a16:creationId xmlns:a16="http://schemas.microsoft.com/office/drawing/2014/main" id="{D904943B-17C9-442D-8157-03AC35E4356A}"/>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77" name="Text Box 29">
          <a:extLst>
            <a:ext uri="{FF2B5EF4-FFF2-40B4-BE49-F238E27FC236}">
              <a16:creationId xmlns:a16="http://schemas.microsoft.com/office/drawing/2014/main" id="{69200E47-4A54-4CC4-8B11-50360BB17EF3}"/>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78" name="Text Box 29">
          <a:extLst>
            <a:ext uri="{FF2B5EF4-FFF2-40B4-BE49-F238E27FC236}">
              <a16:creationId xmlns:a16="http://schemas.microsoft.com/office/drawing/2014/main" id="{A78C9DBF-3E73-4E01-B840-D123189819CB}"/>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79" name="Text Box 29">
          <a:extLst>
            <a:ext uri="{FF2B5EF4-FFF2-40B4-BE49-F238E27FC236}">
              <a16:creationId xmlns:a16="http://schemas.microsoft.com/office/drawing/2014/main" id="{F72E3BC6-A5B3-4C5E-85BE-CB98D5B878D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80" name="Text Box 10">
          <a:extLst>
            <a:ext uri="{FF2B5EF4-FFF2-40B4-BE49-F238E27FC236}">
              <a16:creationId xmlns:a16="http://schemas.microsoft.com/office/drawing/2014/main" id="{13EA6A84-9885-45D6-9346-165ACFDF2D8F}"/>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81" name="Text Box 10">
          <a:extLst>
            <a:ext uri="{FF2B5EF4-FFF2-40B4-BE49-F238E27FC236}">
              <a16:creationId xmlns:a16="http://schemas.microsoft.com/office/drawing/2014/main" id="{94E391D1-8241-471F-85F7-BACFDEC388B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82" name="Text Box 29">
          <a:extLst>
            <a:ext uri="{FF2B5EF4-FFF2-40B4-BE49-F238E27FC236}">
              <a16:creationId xmlns:a16="http://schemas.microsoft.com/office/drawing/2014/main" id="{28604647-B8AB-48F4-A6B2-2C0C23732C8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83" name="Text Box 29">
          <a:extLst>
            <a:ext uri="{FF2B5EF4-FFF2-40B4-BE49-F238E27FC236}">
              <a16:creationId xmlns:a16="http://schemas.microsoft.com/office/drawing/2014/main" id="{370CD277-D659-470D-9A3F-B5E2DC1C820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84" name="Text Box 29">
          <a:extLst>
            <a:ext uri="{FF2B5EF4-FFF2-40B4-BE49-F238E27FC236}">
              <a16:creationId xmlns:a16="http://schemas.microsoft.com/office/drawing/2014/main" id="{351F4D73-9641-46EA-9AC5-6937C842731A}"/>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85" name="Text Box 10">
          <a:extLst>
            <a:ext uri="{FF2B5EF4-FFF2-40B4-BE49-F238E27FC236}">
              <a16:creationId xmlns:a16="http://schemas.microsoft.com/office/drawing/2014/main" id="{01FE2EB0-FDB5-44DA-83CE-50DE7816F05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23850"/>
    <xdr:sp macro="" textlink="">
      <xdr:nvSpPr>
        <xdr:cNvPr id="86" name="Text Box 10">
          <a:extLst>
            <a:ext uri="{FF2B5EF4-FFF2-40B4-BE49-F238E27FC236}">
              <a16:creationId xmlns:a16="http://schemas.microsoft.com/office/drawing/2014/main" id="{BA1E7221-7405-4325-9A3C-60811B15720E}"/>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87" name="Text Box 29">
          <a:extLst>
            <a:ext uri="{FF2B5EF4-FFF2-40B4-BE49-F238E27FC236}">
              <a16:creationId xmlns:a16="http://schemas.microsoft.com/office/drawing/2014/main" id="{48378FDC-3C74-4636-8A8F-96656566D585}"/>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88" name="Text Box 29">
          <a:extLst>
            <a:ext uri="{FF2B5EF4-FFF2-40B4-BE49-F238E27FC236}">
              <a16:creationId xmlns:a16="http://schemas.microsoft.com/office/drawing/2014/main" id="{6E7DF34F-31CD-4866-87EF-7EEE54D79E48}"/>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9</xdr:row>
      <xdr:rowOff>0</xdr:rowOff>
    </xdr:from>
    <xdr:ext cx="82826" cy="342071"/>
    <xdr:sp macro="" textlink="">
      <xdr:nvSpPr>
        <xdr:cNvPr id="89" name="Text Box 29">
          <a:extLst>
            <a:ext uri="{FF2B5EF4-FFF2-40B4-BE49-F238E27FC236}">
              <a16:creationId xmlns:a16="http://schemas.microsoft.com/office/drawing/2014/main" id="{31C22722-3095-4B26-94F9-B75F0ABE76A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AA00FBE4-BBE1-4846-8DB2-733A628D0923}"/>
            </a:ext>
          </a:extLst>
        </xdr:cNvPr>
        <xdr:cNvSpPr txBox="1">
          <a:spLocks noChangeArrowheads="1"/>
        </xdr:cNvSpPr>
      </xdr:nvSpPr>
      <xdr:spPr>
        <a:xfrm>
          <a:off x="3688080" y="301294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063A9E78-2D23-4C0B-871E-5E4C95AC9CCE}"/>
            </a:ext>
          </a:extLst>
        </xdr:cNvPr>
        <xdr:cNvSpPr txBox="1">
          <a:spLocks noChangeArrowheads="1"/>
        </xdr:cNvSpPr>
      </xdr:nvSpPr>
      <xdr:spPr>
        <a:xfrm>
          <a:off x="3688080" y="301294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A9AAA56A-BD5C-447E-9B41-18525A89E37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400DFF13-244A-4041-9770-D8EB5FAF903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D3EEC91C-082E-4B23-AEB2-C7B70C828F2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4964E2C6-0F2A-4FE1-B11F-2CEBE5C2A870}"/>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44918BBC-FF42-4E44-B324-2C178A58CFC8}"/>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E3A42C0C-BCD9-41D5-914F-AFADF319E49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BA15DC84-D36C-4193-864D-650F1EE2DF0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9EA70BA4-D8D6-48CE-84BB-8AF4130EC581}"/>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7C5ADDA3-D9D2-4755-AB25-9288F6ACE0B3}"/>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66AEE637-1394-45E2-B47B-6124156D758A}"/>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C4FBD1A4-3DCB-4A34-8BFD-26DC1405A6FC}"/>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A4C44FA6-5F42-4CBF-B232-8E49B5D8242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EE3540F7-0789-4A40-B001-2609B4B4A567}"/>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9CE782CB-C38C-4DBC-AE12-BC5617BB713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674F5CFF-2D07-4647-8918-DF7758A28A3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AFC7667D-F4D3-4A73-A25A-B3363DD6CF5E}"/>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CB42A80C-E860-40EF-AC2C-5CFF7D39D6F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5FFA40D4-5038-4C3F-B790-DF5E6708AC59}"/>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A61ECEB3-4B5E-4072-B1B9-0A35782A2167}"/>
            </a:ext>
          </a:extLst>
        </xdr:cNvPr>
        <xdr:cNvSpPr txBox="1">
          <a:spLocks noChangeArrowheads="1"/>
        </xdr:cNvSpPr>
      </xdr:nvSpPr>
      <xdr:spPr>
        <a:xfrm>
          <a:off x="3688080" y="301294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C90F9DBC-C387-4761-A269-4A1E3470BC45}"/>
            </a:ext>
          </a:extLst>
        </xdr:cNvPr>
        <xdr:cNvSpPr txBox="1">
          <a:spLocks noChangeArrowheads="1"/>
        </xdr:cNvSpPr>
      </xdr:nvSpPr>
      <xdr:spPr>
        <a:xfrm>
          <a:off x="3688080" y="301294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BFEB8B7C-52B0-4F5F-AAA7-5F7CD52196D6}"/>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603B619E-53AE-415F-BA0F-07943CBE0040}"/>
            </a:ext>
          </a:extLst>
        </xdr:cNvPr>
        <xdr:cNvSpPr txBox="1">
          <a:spLocks noChangeArrowheads="1"/>
        </xdr:cNvSpPr>
      </xdr:nvSpPr>
      <xdr:spPr>
        <a:xfrm>
          <a:off x="3688080" y="301294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CF8A7F11-2335-43A7-B1B6-332B84EC31E8}"/>
            </a:ext>
          </a:extLst>
        </xdr:cNvPr>
        <xdr:cNvSpPr txBox="1">
          <a:spLocks noChangeArrowheads="1"/>
        </xdr:cNvSpPr>
      </xdr:nvSpPr>
      <xdr:spPr>
        <a:xfrm>
          <a:off x="3688080" y="301294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6E5F12C9-0499-4D99-9374-0454ED938847}"/>
            </a:ext>
          </a:extLst>
        </xdr:cNvPr>
        <xdr:cNvSpPr txBox="1">
          <a:spLocks noChangeArrowheads="1"/>
        </xdr:cNvSpPr>
      </xdr:nvSpPr>
      <xdr:spPr>
        <a:xfrm>
          <a:off x="3688080" y="301294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4B6B33EB-DEB3-47E8-A13D-388487D35C0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0C40A4DC-B9D4-4835-A00E-2887FC48996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91135832-23F0-48B4-8357-FFBAB3E2FE2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78C05AB5-5CA8-4955-BE13-705C8EC02C0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58040B62-83A5-4440-A49E-9AFFF5151329}"/>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B6531A77-33E3-45B2-8825-60DE4F996332}"/>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508C46CE-45D4-48C4-853F-4D53870B13E5}"/>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851E98AA-DA6B-44A5-9C0C-437A193588E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77FB7B49-5973-44E2-B51E-F9EDE33DCD64}"/>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EDE86D74-D470-4A72-B130-C3FC94EB3CF1}"/>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E3EED41D-DBAB-418A-935C-3340FCD486CA}"/>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C28AD383-C45A-45EE-96B4-4B1EDAFE41EB}"/>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5D5DD7D1-FED6-4E55-BA9E-38D89109011D}"/>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33E029EB-82E8-48CD-9983-CF25669E64DC}"/>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77EB3B00-6447-4521-A618-B70609ADFA56}"/>
            </a:ext>
          </a:extLst>
        </xdr:cNvPr>
        <xdr:cNvSpPr txBox="1">
          <a:spLocks noChangeArrowheads="1"/>
        </xdr:cNvSpPr>
      </xdr:nvSpPr>
      <xdr:spPr>
        <a:xfrm>
          <a:off x="3688080" y="301294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FB033BBF-1B6C-4ADF-8DA5-81695AEE65C3}"/>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0A5D1F35-019F-475D-AB1F-41DF4A710C84}"/>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0C921FC4-645D-4A6D-9DB9-580A4B1266C6}"/>
            </a:ext>
          </a:extLst>
        </xdr:cNvPr>
        <xdr:cNvSpPr txBox="1">
          <a:spLocks noChangeArrowheads="1"/>
        </xdr:cNvSpPr>
      </xdr:nvSpPr>
      <xdr:spPr>
        <a:xfrm>
          <a:off x="3688080" y="301294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473"/>
    <xdr:sp macro="" textlink="">
      <xdr:nvSpPr>
        <xdr:cNvPr id="46" name="Text Box 29">
          <a:extLst>
            <a:ext uri="{FF2B5EF4-FFF2-40B4-BE49-F238E27FC236}">
              <a16:creationId xmlns:a16="http://schemas.microsoft.com/office/drawing/2014/main" id="{FEE4F7A5-E3F6-43E4-AA8B-62FF02E6EC30}"/>
            </a:ext>
          </a:extLst>
        </xdr:cNvPr>
        <xdr:cNvSpPr txBox="1">
          <a:spLocks noChangeArrowheads="1"/>
        </xdr:cNvSpPr>
      </xdr:nvSpPr>
      <xdr:spPr>
        <a:xfrm>
          <a:off x="3688080" y="11913108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3926"/>
    <xdr:sp macro="" textlink="">
      <xdr:nvSpPr>
        <xdr:cNvPr id="47" name="Text Box 29">
          <a:extLst>
            <a:ext uri="{FF2B5EF4-FFF2-40B4-BE49-F238E27FC236}">
              <a16:creationId xmlns:a16="http://schemas.microsoft.com/office/drawing/2014/main" id="{A261167C-45EF-48F2-85C4-5DE528C6D56A}"/>
            </a:ext>
          </a:extLst>
        </xdr:cNvPr>
        <xdr:cNvSpPr txBox="1">
          <a:spLocks noChangeArrowheads="1"/>
        </xdr:cNvSpPr>
      </xdr:nvSpPr>
      <xdr:spPr>
        <a:xfrm>
          <a:off x="3688080" y="11913108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48" name="Text Box 29">
          <a:extLst>
            <a:ext uri="{FF2B5EF4-FFF2-40B4-BE49-F238E27FC236}">
              <a16:creationId xmlns:a16="http://schemas.microsoft.com/office/drawing/2014/main" id="{D0528B3C-3F82-4F54-8611-16215F1208D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49" name="Text Box 29">
          <a:extLst>
            <a:ext uri="{FF2B5EF4-FFF2-40B4-BE49-F238E27FC236}">
              <a16:creationId xmlns:a16="http://schemas.microsoft.com/office/drawing/2014/main" id="{0082FF53-BB39-422F-9473-E4A5E6219CC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50" name="Text Box 29">
          <a:extLst>
            <a:ext uri="{FF2B5EF4-FFF2-40B4-BE49-F238E27FC236}">
              <a16:creationId xmlns:a16="http://schemas.microsoft.com/office/drawing/2014/main" id="{4227A782-4295-492D-B189-6422446FAC0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51" name="Text Box 10">
          <a:extLst>
            <a:ext uri="{FF2B5EF4-FFF2-40B4-BE49-F238E27FC236}">
              <a16:creationId xmlns:a16="http://schemas.microsoft.com/office/drawing/2014/main" id="{1BDF5754-EEA6-406D-A32A-877FBD659E0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52" name="Text Box 10">
          <a:extLst>
            <a:ext uri="{FF2B5EF4-FFF2-40B4-BE49-F238E27FC236}">
              <a16:creationId xmlns:a16="http://schemas.microsoft.com/office/drawing/2014/main" id="{A51F4594-56CC-49CE-A267-0180BD76E803}"/>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53" name="Text Box 29">
          <a:extLst>
            <a:ext uri="{FF2B5EF4-FFF2-40B4-BE49-F238E27FC236}">
              <a16:creationId xmlns:a16="http://schemas.microsoft.com/office/drawing/2014/main" id="{BAB10F1B-ADCA-4C4E-908A-5B52C8554E9C}"/>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54" name="Text Box 29">
          <a:extLst>
            <a:ext uri="{FF2B5EF4-FFF2-40B4-BE49-F238E27FC236}">
              <a16:creationId xmlns:a16="http://schemas.microsoft.com/office/drawing/2014/main" id="{0720F85D-D383-4CAB-9382-64001EBA801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55" name="Text Box 29">
          <a:extLst>
            <a:ext uri="{FF2B5EF4-FFF2-40B4-BE49-F238E27FC236}">
              <a16:creationId xmlns:a16="http://schemas.microsoft.com/office/drawing/2014/main" id="{067EB89F-5C00-4EC1-9B24-D9FE8BD035D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56" name="Text Box 10">
          <a:extLst>
            <a:ext uri="{FF2B5EF4-FFF2-40B4-BE49-F238E27FC236}">
              <a16:creationId xmlns:a16="http://schemas.microsoft.com/office/drawing/2014/main" id="{0C4A7AC1-C752-4C6C-8E8B-4CEB8D0C6771}"/>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57" name="Text Box 10">
          <a:extLst>
            <a:ext uri="{FF2B5EF4-FFF2-40B4-BE49-F238E27FC236}">
              <a16:creationId xmlns:a16="http://schemas.microsoft.com/office/drawing/2014/main" id="{66CB68AD-90CC-4981-A9C7-83C9F4AB197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58" name="Text Box 29">
          <a:extLst>
            <a:ext uri="{FF2B5EF4-FFF2-40B4-BE49-F238E27FC236}">
              <a16:creationId xmlns:a16="http://schemas.microsoft.com/office/drawing/2014/main" id="{ACFD7FFD-84B7-4C4C-9603-D75D75A6DC40}"/>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59" name="Text Box 29">
          <a:extLst>
            <a:ext uri="{FF2B5EF4-FFF2-40B4-BE49-F238E27FC236}">
              <a16:creationId xmlns:a16="http://schemas.microsoft.com/office/drawing/2014/main" id="{B5FF6E27-000D-4879-B5D8-47CEEAB52FF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60" name="Text Box 29">
          <a:extLst>
            <a:ext uri="{FF2B5EF4-FFF2-40B4-BE49-F238E27FC236}">
              <a16:creationId xmlns:a16="http://schemas.microsoft.com/office/drawing/2014/main" id="{29DACE81-A735-4C36-8739-07C26469099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61" name="Text Box 10">
          <a:extLst>
            <a:ext uri="{FF2B5EF4-FFF2-40B4-BE49-F238E27FC236}">
              <a16:creationId xmlns:a16="http://schemas.microsoft.com/office/drawing/2014/main" id="{1CAF2647-FB55-41FB-B881-92AD6E2148A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62" name="Text Box 10">
          <a:extLst>
            <a:ext uri="{FF2B5EF4-FFF2-40B4-BE49-F238E27FC236}">
              <a16:creationId xmlns:a16="http://schemas.microsoft.com/office/drawing/2014/main" id="{B85ADD2B-4F87-4364-86DE-22B130284265}"/>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63" name="Text Box 29">
          <a:extLst>
            <a:ext uri="{FF2B5EF4-FFF2-40B4-BE49-F238E27FC236}">
              <a16:creationId xmlns:a16="http://schemas.microsoft.com/office/drawing/2014/main" id="{A34B5016-2945-4C61-BF99-AC04CC4F48C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64" name="Text Box 29">
          <a:extLst>
            <a:ext uri="{FF2B5EF4-FFF2-40B4-BE49-F238E27FC236}">
              <a16:creationId xmlns:a16="http://schemas.microsoft.com/office/drawing/2014/main" id="{25DE00A1-4C18-4050-AD90-DE3288A4A6C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65" name="Text Box 29">
          <a:extLst>
            <a:ext uri="{FF2B5EF4-FFF2-40B4-BE49-F238E27FC236}">
              <a16:creationId xmlns:a16="http://schemas.microsoft.com/office/drawing/2014/main" id="{1631EEC4-0252-4FA4-BEAC-3A7529D4E8C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214523"/>
    <xdr:sp macro="" textlink="">
      <xdr:nvSpPr>
        <xdr:cNvPr id="66" name="Text Box 10">
          <a:extLst>
            <a:ext uri="{FF2B5EF4-FFF2-40B4-BE49-F238E27FC236}">
              <a16:creationId xmlns:a16="http://schemas.microsoft.com/office/drawing/2014/main" id="{67197A5A-779E-44A2-B55C-599083B6B440}"/>
            </a:ext>
          </a:extLst>
        </xdr:cNvPr>
        <xdr:cNvSpPr txBox="1">
          <a:spLocks noChangeArrowheads="1"/>
        </xdr:cNvSpPr>
      </xdr:nvSpPr>
      <xdr:spPr>
        <a:xfrm>
          <a:off x="3688080" y="11913108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77258"/>
    <xdr:sp macro="" textlink="">
      <xdr:nvSpPr>
        <xdr:cNvPr id="67" name="Text Box 29">
          <a:extLst>
            <a:ext uri="{FF2B5EF4-FFF2-40B4-BE49-F238E27FC236}">
              <a16:creationId xmlns:a16="http://schemas.microsoft.com/office/drawing/2014/main" id="{F00A57D8-F04A-446B-952A-D0B85F48BFAD}"/>
            </a:ext>
          </a:extLst>
        </xdr:cNvPr>
        <xdr:cNvSpPr txBox="1">
          <a:spLocks noChangeArrowheads="1"/>
        </xdr:cNvSpPr>
      </xdr:nvSpPr>
      <xdr:spPr>
        <a:xfrm>
          <a:off x="3688080" y="11913108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210894"/>
    <xdr:sp macro="" textlink="">
      <xdr:nvSpPr>
        <xdr:cNvPr id="68" name="Text Box 10">
          <a:extLst>
            <a:ext uri="{FF2B5EF4-FFF2-40B4-BE49-F238E27FC236}">
              <a16:creationId xmlns:a16="http://schemas.microsoft.com/office/drawing/2014/main" id="{390D6652-EE02-47CB-85FD-09CC8658CE1D}"/>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210894"/>
    <xdr:sp macro="" textlink="">
      <xdr:nvSpPr>
        <xdr:cNvPr id="69" name="Text Box 10">
          <a:extLst>
            <a:ext uri="{FF2B5EF4-FFF2-40B4-BE49-F238E27FC236}">
              <a16:creationId xmlns:a16="http://schemas.microsoft.com/office/drawing/2014/main" id="{81D1973F-C56F-4897-89F1-B4FE16DCC30B}"/>
            </a:ext>
          </a:extLst>
        </xdr:cNvPr>
        <xdr:cNvSpPr txBox="1">
          <a:spLocks noChangeArrowheads="1"/>
        </xdr:cNvSpPr>
      </xdr:nvSpPr>
      <xdr:spPr>
        <a:xfrm>
          <a:off x="3688080" y="11913108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77256"/>
    <xdr:sp macro="" textlink="">
      <xdr:nvSpPr>
        <xdr:cNvPr id="70" name="Text Box 29">
          <a:extLst>
            <a:ext uri="{FF2B5EF4-FFF2-40B4-BE49-F238E27FC236}">
              <a16:creationId xmlns:a16="http://schemas.microsoft.com/office/drawing/2014/main" id="{89199CC0-02EA-4157-8030-F945EDBEBF6A}"/>
            </a:ext>
          </a:extLst>
        </xdr:cNvPr>
        <xdr:cNvSpPr txBox="1">
          <a:spLocks noChangeArrowheads="1"/>
        </xdr:cNvSpPr>
      </xdr:nvSpPr>
      <xdr:spPr>
        <a:xfrm>
          <a:off x="3688080" y="11913108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214524"/>
    <xdr:sp macro="" textlink="">
      <xdr:nvSpPr>
        <xdr:cNvPr id="71" name="Text Box 10">
          <a:extLst>
            <a:ext uri="{FF2B5EF4-FFF2-40B4-BE49-F238E27FC236}">
              <a16:creationId xmlns:a16="http://schemas.microsoft.com/office/drawing/2014/main" id="{44EDE6F9-3C0F-417D-A621-B87C0244309F}"/>
            </a:ext>
          </a:extLst>
        </xdr:cNvPr>
        <xdr:cNvSpPr txBox="1">
          <a:spLocks noChangeArrowheads="1"/>
        </xdr:cNvSpPr>
      </xdr:nvSpPr>
      <xdr:spPr>
        <a:xfrm>
          <a:off x="3688080" y="11913108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72" name="Text Box 29">
          <a:extLst>
            <a:ext uri="{FF2B5EF4-FFF2-40B4-BE49-F238E27FC236}">
              <a16:creationId xmlns:a16="http://schemas.microsoft.com/office/drawing/2014/main" id="{05A2A558-5F7F-435C-A668-4FFA60066CDF}"/>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73" name="Text Box 29">
          <a:extLst>
            <a:ext uri="{FF2B5EF4-FFF2-40B4-BE49-F238E27FC236}">
              <a16:creationId xmlns:a16="http://schemas.microsoft.com/office/drawing/2014/main" id="{E6C3287C-CCE2-4619-BCBD-C5896B793CDD}"/>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74" name="Text Box 29">
          <a:extLst>
            <a:ext uri="{FF2B5EF4-FFF2-40B4-BE49-F238E27FC236}">
              <a16:creationId xmlns:a16="http://schemas.microsoft.com/office/drawing/2014/main" id="{53CAAFDE-E501-4644-BCD2-C0A8D7E65271}"/>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75" name="Text Box 10">
          <a:extLst>
            <a:ext uri="{FF2B5EF4-FFF2-40B4-BE49-F238E27FC236}">
              <a16:creationId xmlns:a16="http://schemas.microsoft.com/office/drawing/2014/main" id="{49B1D2A2-6BA8-40EB-B570-9B09805FCD47}"/>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76" name="Text Box 10">
          <a:extLst>
            <a:ext uri="{FF2B5EF4-FFF2-40B4-BE49-F238E27FC236}">
              <a16:creationId xmlns:a16="http://schemas.microsoft.com/office/drawing/2014/main" id="{6F1F4F67-F7FB-4901-8F77-173CCE464138}"/>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77" name="Text Box 29">
          <a:extLst>
            <a:ext uri="{FF2B5EF4-FFF2-40B4-BE49-F238E27FC236}">
              <a16:creationId xmlns:a16="http://schemas.microsoft.com/office/drawing/2014/main" id="{781143E1-553C-44FD-817F-371A553055A9}"/>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78" name="Text Box 29">
          <a:extLst>
            <a:ext uri="{FF2B5EF4-FFF2-40B4-BE49-F238E27FC236}">
              <a16:creationId xmlns:a16="http://schemas.microsoft.com/office/drawing/2014/main" id="{0D0CFD35-E81A-47B6-9B49-FA35F0A9A79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79" name="Text Box 29">
          <a:extLst>
            <a:ext uri="{FF2B5EF4-FFF2-40B4-BE49-F238E27FC236}">
              <a16:creationId xmlns:a16="http://schemas.microsoft.com/office/drawing/2014/main" id="{34640B0F-7524-4E97-B5B3-799DA31529F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80" name="Text Box 10">
          <a:extLst>
            <a:ext uri="{FF2B5EF4-FFF2-40B4-BE49-F238E27FC236}">
              <a16:creationId xmlns:a16="http://schemas.microsoft.com/office/drawing/2014/main" id="{A689BD13-8362-423E-876A-B1243C8A7631}"/>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81" name="Text Box 10">
          <a:extLst>
            <a:ext uri="{FF2B5EF4-FFF2-40B4-BE49-F238E27FC236}">
              <a16:creationId xmlns:a16="http://schemas.microsoft.com/office/drawing/2014/main" id="{CDF6F9B9-E041-4AD3-AC87-0FA643E042D6}"/>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82" name="Text Box 29">
          <a:extLst>
            <a:ext uri="{FF2B5EF4-FFF2-40B4-BE49-F238E27FC236}">
              <a16:creationId xmlns:a16="http://schemas.microsoft.com/office/drawing/2014/main" id="{6441BDA7-817A-458B-8B67-983278907C5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83" name="Text Box 29">
          <a:extLst>
            <a:ext uri="{FF2B5EF4-FFF2-40B4-BE49-F238E27FC236}">
              <a16:creationId xmlns:a16="http://schemas.microsoft.com/office/drawing/2014/main" id="{6C0C002D-6F80-4A50-A3B8-94BE9F4FFEC2}"/>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84" name="Text Box 29">
          <a:extLst>
            <a:ext uri="{FF2B5EF4-FFF2-40B4-BE49-F238E27FC236}">
              <a16:creationId xmlns:a16="http://schemas.microsoft.com/office/drawing/2014/main" id="{01897943-9142-407B-9847-B2A32F71B72E}"/>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85" name="Text Box 10">
          <a:extLst>
            <a:ext uri="{FF2B5EF4-FFF2-40B4-BE49-F238E27FC236}">
              <a16:creationId xmlns:a16="http://schemas.microsoft.com/office/drawing/2014/main" id="{048B3928-C772-423F-BA81-CF12334DB3EC}"/>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23850"/>
    <xdr:sp macro="" textlink="">
      <xdr:nvSpPr>
        <xdr:cNvPr id="86" name="Text Box 10">
          <a:extLst>
            <a:ext uri="{FF2B5EF4-FFF2-40B4-BE49-F238E27FC236}">
              <a16:creationId xmlns:a16="http://schemas.microsoft.com/office/drawing/2014/main" id="{18AD020D-DA70-45D7-B2ED-FB9D25BE8D3B}"/>
            </a:ext>
          </a:extLst>
        </xdr:cNvPr>
        <xdr:cNvSpPr txBox="1">
          <a:spLocks noChangeArrowheads="1"/>
        </xdr:cNvSpPr>
      </xdr:nvSpPr>
      <xdr:spPr>
        <a:xfrm>
          <a:off x="3688080" y="11913108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87" name="Text Box 29">
          <a:extLst>
            <a:ext uri="{FF2B5EF4-FFF2-40B4-BE49-F238E27FC236}">
              <a16:creationId xmlns:a16="http://schemas.microsoft.com/office/drawing/2014/main" id="{8D9D746E-A6F7-4C65-A304-E9948AD66F06}"/>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88" name="Text Box 29">
          <a:extLst>
            <a:ext uri="{FF2B5EF4-FFF2-40B4-BE49-F238E27FC236}">
              <a16:creationId xmlns:a16="http://schemas.microsoft.com/office/drawing/2014/main" id="{670D5834-5C95-40C0-9CFF-8E76641087B4}"/>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12</xdr:row>
      <xdr:rowOff>0</xdr:rowOff>
    </xdr:from>
    <xdr:ext cx="82826" cy="342071"/>
    <xdr:sp macro="" textlink="">
      <xdr:nvSpPr>
        <xdr:cNvPr id="89" name="Text Box 29">
          <a:extLst>
            <a:ext uri="{FF2B5EF4-FFF2-40B4-BE49-F238E27FC236}">
              <a16:creationId xmlns:a16="http://schemas.microsoft.com/office/drawing/2014/main" id="{2B4B905C-C899-4488-9047-37A1FFBF7497}"/>
            </a:ext>
          </a:extLst>
        </xdr:cNvPr>
        <xdr:cNvSpPr txBox="1">
          <a:spLocks noChangeArrowheads="1"/>
        </xdr:cNvSpPr>
      </xdr:nvSpPr>
      <xdr:spPr>
        <a:xfrm>
          <a:off x="3688080" y="11913108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2895600</xdr:colOff>
      <xdr:row>0</xdr:row>
      <xdr:rowOff>0</xdr:rowOff>
    </xdr:from>
    <xdr:ext cx="82826" cy="342473"/>
    <xdr:sp macro="" textlink="">
      <xdr:nvSpPr>
        <xdr:cNvPr id="2" name="Text Box 29">
          <a:extLst>
            <a:ext uri="{FF2B5EF4-FFF2-40B4-BE49-F238E27FC236}">
              <a16:creationId xmlns:a16="http://schemas.microsoft.com/office/drawing/2014/main" id="{BD3B35C8-5EA3-440E-B278-F69D6BFAB27A}"/>
            </a:ext>
          </a:extLst>
        </xdr:cNvPr>
        <xdr:cNvSpPr txBox="1">
          <a:spLocks noChangeArrowheads="1"/>
        </xdr:cNvSpPr>
      </xdr:nvSpPr>
      <xdr:spPr>
        <a:xfrm>
          <a:off x="3688080" y="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3926"/>
    <xdr:sp macro="" textlink="">
      <xdr:nvSpPr>
        <xdr:cNvPr id="3" name="Text Box 29">
          <a:extLst>
            <a:ext uri="{FF2B5EF4-FFF2-40B4-BE49-F238E27FC236}">
              <a16:creationId xmlns:a16="http://schemas.microsoft.com/office/drawing/2014/main" id="{28300B4E-78BF-4B1C-A0AE-02EAAE3B30E8}"/>
            </a:ext>
          </a:extLst>
        </xdr:cNvPr>
        <xdr:cNvSpPr txBox="1">
          <a:spLocks noChangeArrowheads="1"/>
        </xdr:cNvSpPr>
      </xdr:nvSpPr>
      <xdr:spPr>
        <a:xfrm>
          <a:off x="3688080" y="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 name="Text Box 29">
          <a:extLst>
            <a:ext uri="{FF2B5EF4-FFF2-40B4-BE49-F238E27FC236}">
              <a16:creationId xmlns:a16="http://schemas.microsoft.com/office/drawing/2014/main" id="{C8DD1430-48FD-483A-B60E-75AAFB6823F4}"/>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5" name="Text Box 29">
          <a:extLst>
            <a:ext uri="{FF2B5EF4-FFF2-40B4-BE49-F238E27FC236}">
              <a16:creationId xmlns:a16="http://schemas.microsoft.com/office/drawing/2014/main" id="{C591ADBF-91EC-4318-A005-BB6A98E33FD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6" name="Text Box 29">
          <a:extLst>
            <a:ext uri="{FF2B5EF4-FFF2-40B4-BE49-F238E27FC236}">
              <a16:creationId xmlns:a16="http://schemas.microsoft.com/office/drawing/2014/main" id="{EC7368B3-4848-4F5A-BF5D-B3326F77B7A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7" name="Text Box 10">
          <a:extLst>
            <a:ext uri="{FF2B5EF4-FFF2-40B4-BE49-F238E27FC236}">
              <a16:creationId xmlns:a16="http://schemas.microsoft.com/office/drawing/2014/main" id="{D227C2C8-BF39-4391-A033-5D5EFC9D2F30}"/>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8" name="Text Box 10">
          <a:extLst>
            <a:ext uri="{FF2B5EF4-FFF2-40B4-BE49-F238E27FC236}">
              <a16:creationId xmlns:a16="http://schemas.microsoft.com/office/drawing/2014/main" id="{0EDF93D6-C201-4C83-B51F-D3507D58489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9" name="Text Box 29">
          <a:extLst>
            <a:ext uri="{FF2B5EF4-FFF2-40B4-BE49-F238E27FC236}">
              <a16:creationId xmlns:a16="http://schemas.microsoft.com/office/drawing/2014/main" id="{6821AE4F-3B99-4AE9-85E6-BACE623BD70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0" name="Text Box 29">
          <a:extLst>
            <a:ext uri="{FF2B5EF4-FFF2-40B4-BE49-F238E27FC236}">
              <a16:creationId xmlns:a16="http://schemas.microsoft.com/office/drawing/2014/main" id="{F5666DA3-467E-449A-B846-21285C2C3FC1}"/>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1" name="Text Box 29">
          <a:extLst>
            <a:ext uri="{FF2B5EF4-FFF2-40B4-BE49-F238E27FC236}">
              <a16:creationId xmlns:a16="http://schemas.microsoft.com/office/drawing/2014/main" id="{1E5D6CE4-3744-42D6-B817-D493768F98E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2" name="Text Box 10">
          <a:extLst>
            <a:ext uri="{FF2B5EF4-FFF2-40B4-BE49-F238E27FC236}">
              <a16:creationId xmlns:a16="http://schemas.microsoft.com/office/drawing/2014/main" id="{B58D6E04-DE22-4721-BB05-E99F25F9CD9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3" name="Text Box 10">
          <a:extLst>
            <a:ext uri="{FF2B5EF4-FFF2-40B4-BE49-F238E27FC236}">
              <a16:creationId xmlns:a16="http://schemas.microsoft.com/office/drawing/2014/main" id="{2084B290-CB0D-406C-BA80-EC5BDE55E558}"/>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4" name="Text Box 29">
          <a:extLst>
            <a:ext uri="{FF2B5EF4-FFF2-40B4-BE49-F238E27FC236}">
              <a16:creationId xmlns:a16="http://schemas.microsoft.com/office/drawing/2014/main" id="{6C3491EB-4D1B-4CFB-8392-7BFEC2E37CA2}"/>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5" name="Text Box 29">
          <a:extLst>
            <a:ext uri="{FF2B5EF4-FFF2-40B4-BE49-F238E27FC236}">
              <a16:creationId xmlns:a16="http://schemas.microsoft.com/office/drawing/2014/main" id="{8F3B877E-45DE-4BB2-9538-828BFA0937F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6" name="Text Box 29">
          <a:extLst>
            <a:ext uri="{FF2B5EF4-FFF2-40B4-BE49-F238E27FC236}">
              <a16:creationId xmlns:a16="http://schemas.microsoft.com/office/drawing/2014/main" id="{E0A312A0-CFD7-4B8D-A312-C0501D0E0EC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7" name="Text Box 10">
          <a:extLst>
            <a:ext uri="{FF2B5EF4-FFF2-40B4-BE49-F238E27FC236}">
              <a16:creationId xmlns:a16="http://schemas.microsoft.com/office/drawing/2014/main" id="{6C0340EC-1E67-4E36-B727-CA040B9F0354}"/>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18" name="Text Box 10">
          <a:extLst>
            <a:ext uri="{FF2B5EF4-FFF2-40B4-BE49-F238E27FC236}">
              <a16:creationId xmlns:a16="http://schemas.microsoft.com/office/drawing/2014/main" id="{50207053-C7EB-41EE-81C3-C2C8134041DD}"/>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19" name="Text Box 29">
          <a:extLst>
            <a:ext uri="{FF2B5EF4-FFF2-40B4-BE49-F238E27FC236}">
              <a16:creationId xmlns:a16="http://schemas.microsoft.com/office/drawing/2014/main" id="{7428C597-7DFB-40C0-A4E4-2B98DD187DA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0" name="Text Box 29">
          <a:extLst>
            <a:ext uri="{FF2B5EF4-FFF2-40B4-BE49-F238E27FC236}">
              <a16:creationId xmlns:a16="http://schemas.microsoft.com/office/drawing/2014/main" id="{F61D690C-6574-418C-A460-9B3769A66A88}"/>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1" name="Text Box 29">
          <a:extLst>
            <a:ext uri="{FF2B5EF4-FFF2-40B4-BE49-F238E27FC236}">
              <a16:creationId xmlns:a16="http://schemas.microsoft.com/office/drawing/2014/main" id="{F94506F2-2D43-4C87-A5E4-7897DC79338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3"/>
    <xdr:sp macro="" textlink="">
      <xdr:nvSpPr>
        <xdr:cNvPr id="22" name="Text Box 10">
          <a:extLst>
            <a:ext uri="{FF2B5EF4-FFF2-40B4-BE49-F238E27FC236}">
              <a16:creationId xmlns:a16="http://schemas.microsoft.com/office/drawing/2014/main" id="{B5BB130A-1B91-4C0F-9D1B-F631B9032BB1}"/>
            </a:ext>
          </a:extLst>
        </xdr:cNvPr>
        <xdr:cNvSpPr txBox="1">
          <a:spLocks noChangeArrowheads="1"/>
        </xdr:cNvSpPr>
      </xdr:nvSpPr>
      <xdr:spPr>
        <a:xfrm>
          <a:off x="3688080" y="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8"/>
    <xdr:sp macro="" textlink="">
      <xdr:nvSpPr>
        <xdr:cNvPr id="23" name="Text Box 29">
          <a:extLst>
            <a:ext uri="{FF2B5EF4-FFF2-40B4-BE49-F238E27FC236}">
              <a16:creationId xmlns:a16="http://schemas.microsoft.com/office/drawing/2014/main" id="{0D012BE3-F462-4C21-899D-680CA9167876}"/>
            </a:ext>
          </a:extLst>
        </xdr:cNvPr>
        <xdr:cNvSpPr txBox="1">
          <a:spLocks noChangeArrowheads="1"/>
        </xdr:cNvSpPr>
      </xdr:nvSpPr>
      <xdr:spPr>
        <a:xfrm>
          <a:off x="3688080" y="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4" name="Text Box 10">
          <a:extLst>
            <a:ext uri="{FF2B5EF4-FFF2-40B4-BE49-F238E27FC236}">
              <a16:creationId xmlns:a16="http://schemas.microsoft.com/office/drawing/2014/main" id="{A507935B-F540-46D7-A42F-4E52AC71267D}"/>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0894"/>
    <xdr:sp macro="" textlink="">
      <xdr:nvSpPr>
        <xdr:cNvPr id="25" name="Text Box 10">
          <a:extLst>
            <a:ext uri="{FF2B5EF4-FFF2-40B4-BE49-F238E27FC236}">
              <a16:creationId xmlns:a16="http://schemas.microsoft.com/office/drawing/2014/main" id="{7041EE8F-D35F-4A1E-A034-4A4D0B1CAA14}"/>
            </a:ext>
          </a:extLst>
        </xdr:cNvPr>
        <xdr:cNvSpPr txBox="1">
          <a:spLocks noChangeArrowheads="1"/>
        </xdr:cNvSpPr>
      </xdr:nvSpPr>
      <xdr:spPr>
        <a:xfrm>
          <a:off x="3688080" y="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77256"/>
    <xdr:sp macro="" textlink="">
      <xdr:nvSpPr>
        <xdr:cNvPr id="26" name="Text Box 29">
          <a:extLst>
            <a:ext uri="{FF2B5EF4-FFF2-40B4-BE49-F238E27FC236}">
              <a16:creationId xmlns:a16="http://schemas.microsoft.com/office/drawing/2014/main" id="{01633588-BD6F-4A94-A095-D7CCC25A75BB}"/>
            </a:ext>
          </a:extLst>
        </xdr:cNvPr>
        <xdr:cNvSpPr txBox="1">
          <a:spLocks noChangeArrowheads="1"/>
        </xdr:cNvSpPr>
      </xdr:nvSpPr>
      <xdr:spPr>
        <a:xfrm>
          <a:off x="3688080" y="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214524"/>
    <xdr:sp macro="" textlink="">
      <xdr:nvSpPr>
        <xdr:cNvPr id="27" name="Text Box 10">
          <a:extLst>
            <a:ext uri="{FF2B5EF4-FFF2-40B4-BE49-F238E27FC236}">
              <a16:creationId xmlns:a16="http://schemas.microsoft.com/office/drawing/2014/main" id="{8375576B-1EDB-46B9-8F87-A5344118E778}"/>
            </a:ext>
          </a:extLst>
        </xdr:cNvPr>
        <xdr:cNvSpPr txBox="1">
          <a:spLocks noChangeArrowheads="1"/>
        </xdr:cNvSpPr>
      </xdr:nvSpPr>
      <xdr:spPr>
        <a:xfrm>
          <a:off x="3688080" y="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8" name="Text Box 29">
          <a:extLst>
            <a:ext uri="{FF2B5EF4-FFF2-40B4-BE49-F238E27FC236}">
              <a16:creationId xmlns:a16="http://schemas.microsoft.com/office/drawing/2014/main" id="{88BBC7F9-DAB7-4CAA-BEC2-8B72945D8DC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29" name="Text Box 29">
          <a:extLst>
            <a:ext uri="{FF2B5EF4-FFF2-40B4-BE49-F238E27FC236}">
              <a16:creationId xmlns:a16="http://schemas.microsoft.com/office/drawing/2014/main" id="{C4B755CD-A30C-43D0-B31A-AE5DEAF5BF80}"/>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0" name="Text Box 29">
          <a:extLst>
            <a:ext uri="{FF2B5EF4-FFF2-40B4-BE49-F238E27FC236}">
              <a16:creationId xmlns:a16="http://schemas.microsoft.com/office/drawing/2014/main" id="{D3547C3C-A79D-420E-9FB6-8B8C383C421A}"/>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1" name="Text Box 10">
          <a:extLst>
            <a:ext uri="{FF2B5EF4-FFF2-40B4-BE49-F238E27FC236}">
              <a16:creationId xmlns:a16="http://schemas.microsoft.com/office/drawing/2014/main" id="{6ABC2C42-021F-4E38-8E85-53463B7C0E75}"/>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2" name="Text Box 10">
          <a:extLst>
            <a:ext uri="{FF2B5EF4-FFF2-40B4-BE49-F238E27FC236}">
              <a16:creationId xmlns:a16="http://schemas.microsoft.com/office/drawing/2014/main" id="{4311C0AA-74D6-4D53-99D0-532D43B3373C}"/>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3" name="Text Box 29">
          <a:extLst>
            <a:ext uri="{FF2B5EF4-FFF2-40B4-BE49-F238E27FC236}">
              <a16:creationId xmlns:a16="http://schemas.microsoft.com/office/drawing/2014/main" id="{D0A28541-3AB6-47AC-B79B-4AD59AD2BB1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4" name="Text Box 29">
          <a:extLst>
            <a:ext uri="{FF2B5EF4-FFF2-40B4-BE49-F238E27FC236}">
              <a16:creationId xmlns:a16="http://schemas.microsoft.com/office/drawing/2014/main" id="{C188D143-98C1-4773-A3D6-83ED999E45A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5" name="Text Box 29">
          <a:extLst>
            <a:ext uri="{FF2B5EF4-FFF2-40B4-BE49-F238E27FC236}">
              <a16:creationId xmlns:a16="http://schemas.microsoft.com/office/drawing/2014/main" id="{98C754CD-FD26-4B9B-842A-3F1368FA76A5}"/>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6" name="Text Box 10">
          <a:extLst>
            <a:ext uri="{FF2B5EF4-FFF2-40B4-BE49-F238E27FC236}">
              <a16:creationId xmlns:a16="http://schemas.microsoft.com/office/drawing/2014/main" id="{032B5A66-7A68-446C-9FC8-71D44A833A92}"/>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37" name="Text Box 10">
          <a:extLst>
            <a:ext uri="{FF2B5EF4-FFF2-40B4-BE49-F238E27FC236}">
              <a16:creationId xmlns:a16="http://schemas.microsoft.com/office/drawing/2014/main" id="{16C4BC8A-17A5-4F48-AA11-5929CF844699}"/>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8" name="Text Box 29">
          <a:extLst>
            <a:ext uri="{FF2B5EF4-FFF2-40B4-BE49-F238E27FC236}">
              <a16:creationId xmlns:a16="http://schemas.microsoft.com/office/drawing/2014/main" id="{35D6A125-FF2E-43AB-B94C-2C7486BC61BE}"/>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39" name="Text Box 29">
          <a:extLst>
            <a:ext uri="{FF2B5EF4-FFF2-40B4-BE49-F238E27FC236}">
              <a16:creationId xmlns:a16="http://schemas.microsoft.com/office/drawing/2014/main" id="{C4660E46-6597-4FD1-84DD-9391C3DC4FD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0" name="Text Box 29">
          <a:extLst>
            <a:ext uri="{FF2B5EF4-FFF2-40B4-BE49-F238E27FC236}">
              <a16:creationId xmlns:a16="http://schemas.microsoft.com/office/drawing/2014/main" id="{7256B69A-8C00-4471-A495-F4D02808181D}"/>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1" name="Text Box 10">
          <a:extLst>
            <a:ext uri="{FF2B5EF4-FFF2-40B4-BE49-F238E27FC236}">
              <a16:creationId xmlns:a16="http://schemas.microsoft.com/office/drawing/2014/main" id="{C1F15C1A-2B81-480F-9D0A-7DC693BCA2BF}"/>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23850"/>
    <xdr:sp macro="" textlink="">
      <xdr:nvSpPr>
        <xdr:cNvPr id="42" name="Text Box 10">
          <a:extLst>
            <a:ext uri="{FF2B5EF4-FFF2-40B4-BE49-F238E27FC236}">
              <a16:creationId xmlns:a16="http://schemas.microsoft.com/office/drawing/2014/main" id="{0EFC07D2-7152-4FC1-8FA1-C96C922C850A}"/>
            </a:ext>
          </a:extLst>
        </xdr:cNvPr>
        <xdr:cNvSpPr txBox="1">
          <a:spLocks noChangeArrowheads="1"/>
        </xdr:cNvSpPr>
      </xdr:nvSpPr>
      <xdr:spPr>
        <a:xfrm>
          <a:off x="3688080" y="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3" name="Text Box 29">
          <a:extLst>
            <a:ext uri="{FF2B5EF4-FFF2-40B4-BE49-F238E27FC236}">
              <a16:creationId xmlns:a16="http://schemas.microsoft.com/office/drawing/2014/main" id="{5B6BEAD3-855C-444B-98EF-7632E186823C}"/>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4" name="Text Box 29">
          <a:extLst>
            <a:ext uri="{FF2B5EF4-FFF2-40B4-BE49-F238E27FC236}">
              <a16:creationId xmlns:a16="http://schemas.microsoft.com/office/drawing/2014/main" id="{F93B5A35-C3BA-4954-815D-B2FC1825F2A7}"/>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0</xdr:row>
      <xdr:rowOff>0</xdr:rowOff>
    </xdr:from>
    <xdr:ext cx="82826" cy="342071"/>
    <xdr:sp macro="" textlink="">
      <xdr:nvSpPr>
        <xdr:cNvPr id="45" name="Text Box 29">
          <a:extLst>
            <a:ext uri="{FF2B5EF4-FFF2-40B4-BE49-F238E27FC236}">
              <a16:creationId xmlns:a16="http://schemas.microsoft.com/office/drawing/2014/main" id="{6E78E6E4-DA85-486A-B2A1-5EBDEBE778FF}"/>
            </a:ext>
          </a:extLst>
        </xdr:cNvPr>
        <xdr:cNvSpPr txBox="1">
          <a:spLocks noChangeArrowheads="1"/>
        </xdr:cNvSpPr>
      </xdr:nvSpPr>
      <xdr:spPr>
        <a:xfrm>
          <a:off x="3688080" y="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473"/>
    <xdr:sp macro="" textlink="">
      <xdr:nvSpPr>
        <xdr:cNvPr id="46" name="Text Box 29">
          <a:extLst>
            <a:ext uri="{FF2B5EF4-FFF2-40B4-BE49-F238E27FC236}">
              <a16:creationId xmlns:a16="http://schemas.microsoft.com/office/drawing/2014/main" id="{0F62076B-431A-4581-97BB-0456E17121B6}"/>
            </a:ext>
          </a:extLst>
        </xdr:cNvPr>
        <xdr:cNvSpPr txBox="1">
          <a:spLocks noChangeArrowheads="1"/>
        </xdr:cNvSpPr>
      </xdr:nvSpPr>
      <xdr:spPr>
        <a:xfrm>
          <a:off x="3688080" y="20977860"/>
          <a:ext cx="82826" cy="342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3926"/>
    <xdr:sp macro="" textlink="">
      <xdr:nvSpPr>
        <xdr:cNvPr id="47" name="Text Box 29">
          <a:extLst>
            <a:ext uri="{FF2B5EF4-FFF2-40B4-BE49-F238E27FC236}">
              <a16:creationId xmlns:a16="http://schemas.microsoft.com/office/drawing/2014/main" id="{2B4E1052-F42B-4622-9D7A-0D9ECDEE09E6}"/>
            </a:ext>
          </a:extLst>
        </xdr:cNvPr>
        <xdr:cNvSpPr txBox="1">
          <a:spLocks noChangeArrowheads="1"/>
        </xdr:cNvSpPr>
      </xdr:nvSpPr>
      <xdr:spPr>
        <a:xfrm>
          <a:off x="3688080" y="20977860"/>
          <a:ext cx="82826" cy="343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48" name="Text Box 29">
          <a:extLst>
            <a:ext uri="{FF2B5EF4-FFF2-40B4-BE49-F238E27FC236}">
              <a16:creationId xmlns:a16="http://schemas.microsoft.com/office/drawing/2014/main" id="{2A6DDDEE-D812-4EE7-98A5-1537EC1D3C09}"/>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49" name="Text Box 29">
          <a:extLst>
            <a:ext uri="{FF2B5EF4-FFF2-40B4-BE49-F238E27FC236}">
              <a16:creationId xmlns:a16="http://schemas.microsoft.com/office/drawing/2014/main" id="{AC46787D-E853-4DF7-9240-F6F08AB69B5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50" name="Text Box 29">
          <a:extLst>
            <a:ext uri="{FF2B5EF4-FFF2-40B4-BE49-F238E27FC236}">
              <a16:creationId xmlns:a16="http://schemas.microsoft.com/office/drawing/2014/main" id="{FCAD8D98-BDA9-42C5-86CB-A317DEEDC98D}"/>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51" name="Text Box 10">
          <a:extLst>
            <a:ext uri="{FF2B5EF4-FFF2-40B4-BE49-F238E27FC236}">
              <a16:creationId xmlns:a16="http://schemas.microsoft.com/office/drawing/2014/main" id="{843C1169-2452-4692-BDC7-D0C5E05BC50E}"/>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52" name="Text Box 10">
          <a:extLst>
            <a:ext uri="{FF2B5EF4-FFF2-40B4-BE49-F238E27FC236}">
              <a16:creationId xmlns:a16="http://schemas.microsoft.com/office/drawing/2014/main" id="{48C4F9EB-C69E-4B82-AB22-95E8A048D8B5}"/>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53" name="Text Box 29">
          <a:extLst>
            <a:ext uri="{FF2B5EF4-FFF2-40B4-BE49-F238E27FC236}">
              <a16:creationId xmlns:a16="http://schemas.microsoft.com/office/drawing/2014/main" id="{C4F5AD46-A83C-4C72-A986-0FD027F7F5DA}"/>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54" name="Text Box 29">
          <a:extLst>
            <a:ext uri="{FF2B5EF4-FFF2-40B4-BE49-F238E27FC236}">
              <a16:creationId xmlns:a16="http://schemas.microsoft.com/office/drawing/2014/main" id="{C7111F04-E150-47AD-BEDB-113319047C03}"/>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55" name="Text Box 29">
          <a:extLst>
            <a:ext uri="{FF2B5EF4-FFF2-40B4-BE49-F238E27FC236}">
              <a16:creationId xmlns:a16="http://schemas.microsoft.com/office/drawing/2014/main" id="{092A65E4-43E9-41CA-86E0-8CF0EC9B2EC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56" name="Text Box 10">
          <a:extLst>
            <a:ext uri="{FF2B5EF4-FFF2-40B4-BE49-F238E27FC236}">
              <a16:creationId xmlns:a16="http://schemas.microsoft.com/office/drawing/2014/main" id="{AA04F4AE-78B6-439C-84A8-072D6678826C}"/>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57" name="Text Box 10">
          <a:extLst>
            <a:ext uri="{FF2B5EF4-FFF2-40B4-BE49-F238E27FC236}">
              <a16:creationId xmlns:a16="http://schemas.microsoft.com/office/drawing/2014/main" id="{340B9DC5-CD9D-41E8-892E-F1E57C5AF7AE}"/>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58" name="Text Box 29">
          <a:extLst>
            <a:ext uri="{FF2B5EF4-FFF2-40B4-BE49-F238E27FC236}">
              <a16:creationId xmlns:a16="http://schemas.microsoft.com/office/drawing/2014/main" id="{2A55B8B9-6E84-4E2C-A6BE-9D1BABF268A6}"/>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59" name="Text Box 29">
          <a:extLst>
            <a:ext uri="{FF2B5EF4-FFF2-40B4-BE49-F238E27FC236}">
              <a16:creationId xmlns:a16="http://schemas.microsoft.com/office/drawing/2014/main" id="{A3FE8423-6519-456B-B286-CAEE12502A3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60" name="Text Box 29">
          <a:extLst>
            <a:ext uri="{FF2B5EF4-FFF2-40B4-BE49-F238E27FC236}">
              <a16:creationId xmlns:a16="http://schemas.microsoft.com/office/drawing/2014/main" id="{5C928676-F070-491E-9E5D-1DDA5ACC697E}"/>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61" name="Text Box 10">
          <a:extLst>
            <a:ext uri="{FF2B5EF4-FFF2-40B4-BE49-F238E27FC236}">
              <a16:creationId xmlns:a16="http://schemas.microsoft.com/office/drawing/2014/main" id="{D9E53E15-47FB-434D-9395-E4C42B08BEFC}"/>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62" name="Text Box 10">
          <a:extLst>
            <a:ext uri="{FF2B5EF4-FFF2-40B4-BE49-F238E27FC236}">
              <a16:creationId xmlns:a16="http://schemas.microsoft.com/office/drawing/2014/main" id="{B33F8CB9-43DF-47FF-BA86-5920969C93F8}"/>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63" name="Text Box 29">
          <a:extLst>
            <a:ext uri="{FF2B5EF4-FFF2-40B4-BE49-F238E27FC236}">
              <a16:creationId xmlns:a16="http://schemas.microsoft.com/office/drawing/2014/main" id="{809B645E-85FF-446A-BC72-4A69C6E9B3B9}"/>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64" name="Text Box 29">
          <a:extLst>
            <a:ext uri="{FF2B5EF4-FFF2-40B4-BE49-F238E27FC236}">
              <a16:creationId xmlns:a16="http://schemas.microsoft.com/office/drawing/2014/main" id="{7BBECB73-8A2A-483E-BB53-95CD94268FF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65" name="Text Box 29">
          <a:extLst>
            <a:ext uri="{FF2B5EF4-FFF2-40B4-BE49-F238E27FC236}">
              <a16:creationId xmlns:a16="http://schemas.microsoft.com/office/drawing/2014/main" id="{185EB28A-EE0F-4E53-B055-070A3BE72609}"/>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214523"/>
    <xdr:sp macro="" textlink="">
      <xdr:nvSpPr>
        <xdr:cNvPr id="66" name="Text Box 10">
          <a:extLst>
            <a:ext uri="{FF2B5EF4-FFF2-40B4-BE49-F238E27FC236}">
              <a16:creationId xmlns:a16="http://schemas.microsoft.com/office/drawing/2014/main" id="{6AD92E9A-C516-466F-87B1-9D5F2913F043}"/>
            </a:ext>
          </a:extLst>
        </xdr:cNvPr>
        <xdr:cNvSpPr txBox="1">
          <a:spLocks noChangeArrowheads="1"/>
        </xdr:cNvSpPr>
      </xdr:nvSpPr>
      <xdr:spPr>
        <a:xfrm>
          <a:off x="3688080" y="20977860"/>
          <a:ext cx="82826" cy="214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77258"/>
    <xdr:sp macro="" textlink="">
      <xdr:nvSpPr>
        <xdr:cNvPr id="67" name="Text Box 29">
          <a:extLst>
            <a:ext uri="{FF2B5EF4-FFF2-40B4-BE49-F238E27FC236}">
              <a16:creationId xmlns:a16="http://schemas.microsoft.com/office/drawing/2014/main" id="{7F18AE73-6E3D-45DC-A719-CC9C0C6CB26F}"/>
            </a:ext>
          </a:extLst>
        </xdr:cNvPr>
        <xdr:cNvSpPr txBox="1">
          <a:spLocks noChangeArrowheads="1"/>
        </xdr:cNvSpPr>
      </xdr:nvSpPr>
      <xdr:spPr>
        <a:xfrm>
          <a:off x="3688080" y="20977860"/>
          <a:ext cx="82826" cy="377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210894"/>
    <xdr:sp macro="" textlink="">
      <xdr:nvSpPr>
        <xdr:cNvPr id="68" name="Text Box 10">
          <a:extLst>
            <a:ext uri="{FF2B5EF4-FFF2-40B4-BE49-F238E27FC236}">
              <a16:creationId xmlns:a16="http://schemas.microsoft.com/office/drawing/2014/main" id="{BB50CD2E-158E-42DD-A605-EB7B673594D2}"/>
            </a:ext>
          </a:extLst>
        </xdr:cNvPr>
        <xdr:cNvSpPr txBox="1">
          <a:spLocks noChangeArrowheads="1"/>
        </xdr:cNvSpPr>
      </xdr:nvSpPr>
      <xdr:spPr>
        <a:xfrm>
          <a:off x="3688080" y="2097786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210894"/>
    <xdr:sp macro="" textlink="">
      <xdr:nvSpPr>
        <xdr:cNvPr id="69" name="Text Box 10">
          <a:extLst>
            <a:ext uri="{FF2B5EF4-FFF2-40B4-BE49-F238E27FC236}">
              <a16:creationId xmlns:a16="http://schemas.microsoft.com/office/drawing/2014/main" id="{27345C13-2775-4433-8EFD-39DDDE0D1444}"/>
            </a:ext>
          </a:extLst>
        </xdr:cNvPr>
        <xdr:cNvSpPr txBox="1">
          <a:spLocks noChangeArrowheads="1"/>
        </xdr:cNvSpPr>
      </xdr:nvSpPr>
      <xdr:spPr>
        <a:xfrm>
          <a:off x="3688080" y="20977860"/>
          <a:ext cx="82826" cy="21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77256"/>
    <xdr:sp macro="" textlink="">
      <xdr:nvSpPr>
        <xdr:cNvPr id="70" name="Text Box 29">
          <a:extLst>
            <a:ext uri="{FF2B5EF4-FFF2-40B4-BE49-F238E27FC236}">
              <a16:creationId xmlns:a16="http://schemas.microsoft.com/office/drawing/2014/main" id="{30E36F6E-DCFC-48DF-97CE-8F4256A7780A}"/>
            </a:ext>
          </a:extLst>
        </xdr:cNvPr>
        <xdr:cNvSpPr txBox="1">
          <a:spLocks noChangeArrowheads="1"/>
        </xdr:cNvSpPr>
      </xdr:nvSpPr>
      <xdr:spPr>
        <a:xfrm>
          <a:off x="3688080" y="20977860"/>
          <a:ext cx="82826" cy="377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214524"/>
    <xdr:sp macro="" textlink="">
      <xdr:nvSpPr>
        <xdr:cNvPr id="71" name="Text Box 10">
          <a:extLst>
            <a:ext uri="{FF2B5EF4-FFF2-40B4-BE49-F238E27FC236}">
              <a16:creationId xmlns:a16="http://schemas.microsoft.com/office/drawing/2014/main" id="{69FBD938-2B20-4D31-A931-938F418BBC47}"/>
            </a:ext>
          </a:extLst>
        </xdr:cNvPr>
        <xdr:cNvSpPr txBox="1">
          <a:spLocks noChangeArrowheads="1"/>
        </xdr:cNvSpPr>
      </xdr:nvSpPr>
      <xdr:spPr>
        <a:xfrm>
          <a:off x="3688080" y="20977860"/>
          <a:ext cx="82826" cy="214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72" name="Text Box 29">
          <a:extLst>
            <a:ext uri="{FF2B5EF4-FFF2-40B4-BE49-F238E27FC236}">
              <a16:creationId xmlns:a16="http://schemas.microsoft.com/office/drawing/2014/main" id="{6CC133A4-D248-47E0-8152-A4382FB9346F}"/>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73" name="Text Box 29">
          <a:extLst>
            <a:ext uri="{FF2B5EF4-FFF2-40B4-BE49-F238E27FC236}">
              <a16:creationId xmlns:a16="http://schemas.microsoft.com/office/drawing/2014/main" id="{D2C3EC6B-25B4-414F-9F00-62B10766D42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74" name="Text Box 29">
          <a:extLst>
            <a:ext uri="{FF2B5EF4-FFF2-40B4-BE49-F238E27FC236}">
              <a16:creationId xmlns:a16="http://schemas.microsoft.com/office/drawing/2014/main" id="{1D3666DE-ABF9-4242-8C9A-C59A2040A3E4}"/>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75" name="Text Box 10">
          <a:extLst>
            <a:ext uri="{FF2B5EF4-FFF2-40B4-BE49-F238E27FC236}">
              <a16:creationId xmlns:a16="http://schemas.microsoft.com/office/drawing/2014/main" id="{CA1F13A6-C7D7-4F16-AEEC-8FE43137E527}"/>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76" name="Text Box 10">
          <a:extLst>
            <a:ext uri="{FF2B5EF4-FFF2-40B4-BE49-F238E27FC236}">
              <a16:creationId xmlns:a16="http://schemas.microsoft.com/office/drawing/2014/main" id="{D07D7629-5DF1-4876-9696-17A383D58FEB}"/>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77" name="Text Box 29">
          <a:extLst>
            <a:ext uri="{FF2B5EF4-FFF2-40B4-BE49-F238E27FC236}">
              <a16:creationId xmlns:a16="http://schemas.microsoft.com/office/drawing/2014/main" id="{B754017F-B78D-43A4-A4E5-8D6A44FA1149}"/>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78" name="Text Box 29">
          <a:extLst>
            <a:ext uri="{FF2B5EF4-FFF2-40B4-BE49-F238E27FC236}">
              <a16:creationId xmlns:a16="http://schemas.microsoft.com/office/drawing/2014/main" id="{C189BEB7-11D6-45F5-8A79-183D2EE9E7E7}"/>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79" name="Text Box 29">
          <a:extLst>
            <a:ext uri="{FF2B5EF4-FFF2-40B4-BE49-F238E27FC236}">
              <a16:creationId xmlns:a16="http://schemas.microsoft.com/office/drawing/2014/main" id="{DA84E76E-3EBB-4B34-AC41-5E95326A2B35}"/>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80" name="Text Box 10">
          <a:extLst>
            <a:ext uri="{FF2B5EF4-FFF2-40B4-BE49-F238E27FC236}">
              <a16:creationId xmlns:a16="http://schemas.microsoft.com/office/drawing/2014/main" id="{5277B3EA-7CA0-45AE-9EF5-7CE77776C176}"/>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81" name="Text Box 10">
          <a:extLst>
            <a:ext uri="{FF2B5EF4-FFF2-40B4-BE49-F238E27FC236}">
              <a16:creationId xmlns:a16="http://schemas.microsoft.com/office/drawing/2014/main" id="{DA2C4F7C-99F7-4DD5-975A-E8CD3F26DB74}"/>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82" name="Text Box 29">
          <a:extLst>
            <a:ext uri="{FF2B5EF4-FFF2-40B4-BE49-F238E27FC236}">
              <a16:creationId xmlns:a16="http://schemas.microsoft.com/office/drawing/2014/main" id="{F4629638-95D2-4A3F-BFC6-EBEEFDF4A67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83" name="Text Box 29">
          <a:extLst>
            <a:ext uri="{FF2B5EF4-FFF2-40B4-BE49-F238E27FC236}">
              <a16:creationId xmlns:a16="http://schemas.microsoft.com/office/drawing/2014/main" id="{821291E2-B918-4234-B140-890483EEF4BD}"/>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84" name="Text Box 29">
          <a:extLst>
            <a:ext uri="{FF2B5EF4-FFF2-40B4-BE49-F238E27FC236}">
              <a16:creationId xmlns:a16="http://schemas.microsoft.com/office/drawing/2014/main" id="{15A62F2E-A140-4C53-8D8A-FA34D8FA0430}"/>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85" name="Text Box 10">
          <a:extLst>
            <a:ext uri="{FF2B5EF4-FFF2-40B4-BE49-F238E27FC236}">
              <a16:creationId xmlns:a16="http://schemas.microsoft.com/office/drawing/2014/main" id="{45E2E6D5-5101-4DB6-BA0D-D295871B3E98}"/>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23850"/>
    <xdr:sp macro="" textlink="">
      <xdr:nvSpPr>
        <xdr:cNvPr id="86" name="Text Box 10">
          <a:extLst>
            <a:ext uri="{FF2B5EF4-FFF2-40B4-BE49-F238E27FC236}">
              <a16:creationId xmlns:a16="http://schemas.microsoft.com/office/drawing/2014/main" id="{F0469F71-F0B4-4BD7-9D92-46038886696E}"/>
            </a:ext>
          </a:extLst>
        </xdr:cNvPr>
        <xdr:cNvSpPr txBox="1">
          <a:spLocks noChangeArrowheads="1"/>
        </xdr:cNvSpPr>
      </xdr:nvSpPr>
      <xdr:spPr>
        <a:xfrm>
          <a:off x="3688080" y="20977860"/>
          <a:ext cx="82826"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87" name="Text Box 29">
          <a:extLst>
            <a:ext uri="{FF2B5EF4-FFF2-40B4-BE49-F238E27FC236}">
              <a16:creationId xmlns:a16="http://schemas.microsoft.com/office/drawing/2014/main" id="{78548050-5603-4061-8915-DA6BE0AA5278}"/>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88" name="Text Box 29">
          <a:extLst>
            <a:ext uri="{FF2B5EF4-FFF2-40B4-BE49-F238E27FC236}">
              <a16:creationId xmlns:a16="http://schemas.microsoft.com/office/drawing/2014/main" id="{ECB9CE87-1039-4B5F-AD09-D23D0154F8CF}"/>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2895600</xdr:colOff>
      <xdr:row>13</xdr:row>
      <xdr:rowOff>0</xdr:rowOff>
    </xdr:from>
    <xdr:ext cx="82826" cy="342071"/>
    <xdr:sp macro="" textlink="">
      <xdr:nvSpPr>
        <xdr:cNvPr id="89" name="Text Box 29">
          <a:extLst>
            <a:ext uri="{FF2B5EF4-FFF2-40B4-BE49-F238E27FC236}">
              <a16:creationId xmlns:a16="http://schemas.microsoft.com/office/drawing/2014/main" id="{3CFC0E98-C6FF-411C-AF61-2F4E6E3D03E3}"/>
            </a:ext>
          </a:extLst>
        </xdr:cNvPr>
        <xdr:cNvSpPr txBox="1">
          <a:spLocks noChangeArrowheads="1"/>
        </xdr:cNvSpPr>
      </xdr:nvSpPr>
      <xdr:spPr>
        <a:xfrm>
          <a:off x="3688080" y="20977860"/>
          <a:ext cx="82826" cy="342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tabSelected="1" view="pageBreakPreview" topLeftCell="A35" zoomScaleSheetLayoutView="100" workbookViewId="0">
      <selection activeCell="B42" sqref="B42"/>
    </sheetView>
  </sheetViews>
  <sheetFormatPr defaultColWidth="9.1796875" defaultRowHeight="13"/>
  <cols>
    <col min="1" max="1" width="11.453125" style="16" customWidth="1"/>
    <col min="2" max="2" width="45.453125" style="11" customWidth="1"/>
    <col min="3" max="3" width="9.81640625" style="12" customWidth="1"/>
    <col min="4" max="4" width="14.453125" style="13" customWidth="1"/>
    <col min="5" max="5" width="21.81640625" style="17" customWidth="1"/>
    <col min="6" max="6" width="25.453125" style="15" bestFit="1" customWidth="1"/>
    <col min="8" max="8" width="17.453125" bestFit="1" customWidth="1"/>
  </cols>
  <sheetData>
    <row r="1" spans="1:6" ht="18" thickBot="1">
      <c r="A1" s="714" t="s">
        <v>60</v>
      </c>
      <c r="B1" s="714"/>
      <c r="C1" s="714"/>
      <c r="D1" s="714"/>
      <c r="E1" s="714"/>
      <c r="F1" s="714"/>
    </row>
    <row r="2" spans="1:6" ht="18.649999999999999" customHeight="1" thickBot="1">
      <c r="A2" s="714" t="s">
        <v>61</v>
      </c>
      <c r="B2" s="714"/>
      <c r="C2" s="714"/>
      <c r="D2" s="714"/>
      <c r="E2" s="714"/>
      <c r="F2" s="714"/>
    </row>
    <row r="3" spans="1:6" ht="18.649999999999999" customHeight="1" thickBot="1">
      <c r="A3" s="715" t="s">
        <v>16</v>
      </c>
      <c r="B3" s="715"/>
      <c r="C3" s="715"/>
      <c r="D3" s="715"/>
      <c r="E3" s="715"/>
      <c r="F3" s="715"/>
    </row>
    <row r="4" spans="1:6" ht="34.4" customHeight="1" thickBot="1">
      <c r="A4" s="29" t="s">
        <v>17</v>
      </c>
      <c r="B4" s="711" t="s">
        <v>42</v>
      </c>
      <c r="C4" s="712"/>
      <c r="D4" s="712"/>
      <c r="E4" s="713"/>
      <c r="F4" s="30" t="s">
        <v>62</v>
      </c>
    </row>
    <row r="5" spans="1:6" ht="18.649999999999999" customHeight="1" thickBot="1">
      <c r="A5" s="93">
        <v>1</v>
      </c>
      <c r="B5" s="708" t="s">
        <v>176</v>
      </c>
      <c r="C5" s="709"/>
      <c r="D5" s="709"/>
      <c r="E5" s="710"/>
      <c r="F5" s="94">
        <f>Bill_1!F86</f>
        <v>0</v>
      </c>
    </row>
    <row r="6" spans="1:6" ht="18.649999999999999" customHeight="1" thickBot="1">
      <c r="A6" s="93"/>
      <c r="B6" s="708"/>
      <c r="C6" s="709"/>
      <c r="D6" s="709"/>
      <c r="E6" s="710"/>
      <c r="F6" s="94"/>
    </row>
    <row r="7" spans="1:6" ht="18.649999999999999" customHeight="1" thickBot="1">
      <c r="A7" s="93">
        <v>4</v>
      </c>
      <c r="B7" s="708" t="s">
        <v>164</v>
      </c>
      <c r="C7" s="709"/>
      <c r="D7" s="709"/>
      <c r="E7" s="710"/>
      <c r="F7" s="94">
        <f>Bill_4!F39</f>
        <v>0</v>
      </c>
    </row>
    <row r="8" spans="1:6" ht="18.649999999999999" customHeight="1" thickBot="1">
      <c r="A8" s="93"/>
      <c r="B8" s="708"/>
      <c r="C8" s="709"/>
      <c r="D8" s="709"/>
      <c r="E8" s="710"/>
      <c r="F8" s="94"/>
    </row>
    <row r="9" spans="1:6" ht="18.649999999999999" customHeight="1" thickBot="1">
      <c r="A9" s="93">
        <v>5</v>
      </c>
      <c r="B9" s="708" t="s">
        <v>165</v>
      </c>
      <c r="C9" s="709"/>
      <c r="D9" s="709"/>
      <c r="E9" s="710"/>
      <c r="F9" s="94">
        <f>Bill_5!F18</f>
        <v>0</v>
      </c>
    </row>
    <row r="10" spans="1:6" ht="18.649999999999999" customHeight="1" thickBot="1">
      <c r="A10" s="93"/>
      <c r="B10" s="708"/>
      <c r="C10" s="709"/>
      <c r="D10" s="709"/>
      <c r="E10" s="710"/>
      <c r="F10" s="94"/>
    </row>
    <row r="11" spans="1:6" ht="18.649999999999999" customHeight="1" thickBot="1">
      <c r="A11" s="93">
        <v>7</v>
      </c>
      <c r="B11" s="708" t="s">
        <v>166</v>
      </c>
      <c r="C11" s="709"/>
      <c r="D11" s="709"/>
      <c r="E11" s="710"/>
      <c r="F11" s="94">
        <f>Bill_7!F23</f>
        <v>0</v>
      </c>
    </row>
    <row r="12" spans="1:6" ht="18.649999999999999" customHeight="1" thickBot="1">
      <c r="A12" s="93"/>
      <c r="B12" s="708"/>
      <c r="C12" s="709"/>
      <c r="D12" s="709"/>
      <c r="E12" s="710"/>
      <c r="F12" s="94"/>
    </row>
    <row r="13" spans="1:6" ht="18.649999999999999" customHeight="1" thickBot="1">
      <c r="A13" s="93">
        <v>8</v>
      </c>
      <c r="B13" s="708" t="s">
        <v>167</v>
      </c>
      <c r="C13" s="709"/>
      <c r="D13" s="709"/>
      <c r="E13" s="710"/>
      <c r="F13" s="94">
        <f>Bill_8!F49</f>
        <v>0</v>
      </c>
    </row>
    <row r="14" spans="1:6" ht="18.649999999999999" customHeight="1" thickBot="1">
      <c r="A14" s="93"/>
      <c r="B14" s="708"/>
      <c r="C14" s="709"/>
      <c r="D14" s="709"/>
      <c r="E14" s="710"/>
      <c r="F14" s="94"/>
    </row>
    <row r="15" spans="1:6" ht="18.649999999999999" customHeight="1" thickBot="1">
      <c r="A15" s="93">
        <v>9</v>
      </c>
      <c r="B15" s="708" t="s">
        <v>168</v>
      </c>
      <c r="C15" s="709"/>
      <c r="D15" s="709"/>
      <c r="E15" s="710"/>
      <c r="F15" s="94">
        <f>Bill_9!F16</f>
        <v>0</v>
      </c>
    </row>
    <row r="16" spans="1:6" ht="18.649999999999999" customHeight="1" thickBot="1">
      <c r="A16" s="93"/>
      <c r="B16" s="708"/>
      <c r="C16" s="709"/>
      <c r="D16" s="709"/>
      <c r="E16" s="710"/>
      <c r="F16" s="94"/>
    </row>
    <row r="17" spans="1:6" ht="18.649999999999999" customHeight="1" thickBot="1">
      <c r="A17" s="93">
        <v>12</v>
      </c>
      <c r="B17" s="708" t="s">
        <v>169</v>
      </c>
      <c r="C17" s="709"/>
      <c r="D17" s="709"/>
      <c r="E17" s="710"/>
      <c r="F17" s="94">
        <f>Bill_12!F9</f>
        <v>0</v>
      </c>
    </row>
    <row r="18" spans="1:6" ht="18.649999999999999" customHeight="1" thickBot="1">
      <c r="A18" s="93"/>
      <c r="B18" s="708"/>
      <c r="C18" s="709"/>
      <c r="D18" s="709"/>
      <c r="E18" s="710"/>
      <c r="F18" s="94"/>
    </row>
    <row r="19" spans="1:6" ht="18.649999999999999" customHeight="1" thickBot="1">
      <c r="A19" s="93">
        <v>13</v>
      </c>
      <c r="B19" s="708" t="s">
        <v>170</v>
      </c>
      <c r="C19" s="709"/>
      <c r="D19" s="709"/>
      <c r="E19" s="710"/>
      <c r="F19" s="94">
        <f>Bill_13!F12</f>
        <v>0</v>
      </c>
    </row>
    <row r="20" spans="1:6" ht="18.649999999999999" customHeight="1" thickBot="1">
      <c r="A20" s="93"/>
      <c r="B20" s="708"/>
      <c r="C20" s="709"/>
      <c r="D20" s="709"/>
      <c r="E20" s="710"/>
      <c r="F20" s="94"/>
    </row>
    <row r="21" spans="1:6" ht="18.649999999999999" customHeight="1" thickBot="1">
      <c r="A21" s="93">
        <v>15</v>
      </c>
      <c r="B21" s="708" t="s">
        <v>171</v>
      </c>
      <c r="C21" s="709"/>
      <c r="D21" s="709"/>
      <c r="E21" s="710"/>
      <c r="F21" s="94">
        <f>Bill_15!F13</f>
        <v>0</v>
      </c>
    </row>
    <row r="22" spans="1:6" ht="18.649999999999999" customHeight="1" thickBot="1">
      <c r="A22" s="93"/>
      <c r="B22" s="708"/>
      <c r="C22" s="709"/>
      <c r="D22" s="709"/>
      <c r="E22" s="710"/>
      <c r="F22" s="94"/>
    </row>
    <row r="23" spans="1:6" ht="18.649999999999999" customHeight="1" thickBot="1">
      <c r="A23" s="93">
        <v>16</v>
      </c>
      <c r="B23" s="708" t="s">
        <v>172</v>
      </c>
      <c r="C23" s="709"/>
      <c r="D23" s="709"/>
      <c r="E23" s="710"/>
      <c r="F23" s="94">
        <f>Bill_16!F14</f>
        <v>0</v>
      </c>
    </row>
    <row r="24" spans="1:6" ht="18.649999999999999" customHeight="1" thickBot="1">
      <c r="A24" s="93"/>
      <c r="B24" s="708"/>
      <c r="C24" s="709"/>
      <c r="D24" s="709"/>
      <c r="E24" s="710"/>
      <c r="F24" s="94"/>
    </row>
    <row r="25" spans="1:6" ht="18.649999999999999" customHeight="1" thickBot="1">
      <c r="A25" s="93">
        <v>17</v>
      </c>
      <c r="B25" s="708" t="s">
        <v>173</v>
      </c>
      <c r="C25" s="709"/>
      <c r="D25" s="709"/>
      <c r="E25" s="710"/>
      <c r="F25" s="94">
        <f>Bill_17!F34</f>
        <v>0</v>
      </c>
    </row>
    <row r="26" spans="1:6" ht="18.649999999999999" customHeight="1" thickBot="1">
      <c r="A26" s="93"/>
      <c r="B26" s="708"/>
      <c r="C26" s="709"/>
      <c r="D26" s="709"/>
      <c r="E26" s="710"/>
      <c r="F26" s="94"/>
    </row>
    <row r="27" spans="1:6" ht="18.649999999999999" customHeight="1" thickBot="1">
      <c r="A27" s="93">
        <v>19</v>
      </c>
      <c r="B27" s="708" t="s">
        <v>177</v>
      </c>
      <c r="C27" s="709"/>
      <c r="D27" s="709"/>
      <c r="E27" s="710"/>
      <c r="F27" s="94">
        <f>Bill_19!F10</f>
        <v>0</v>
      </c>
    </row>
    <row r="28" spans="1:6" ht="18.649999999999999" customHeight="1" thickBot="1">
      <c r="A28" s="93"/>
      <c r="B28" s="708"/>
      <c r="C28" s="709"/>
      <c r="D28" s="709"/>
      <c r="E28" s="710"/>
      <c r="F28" s="94"/>
    </row>
    <row r="29" spans="1:6" ht="18.649999999999999" customHeight="1" thickBot="1">
      <c r="A29" s="93">
        <v>20</v>
      </c>
      <c r="B29" s="708" t="s">
        <v>174</v>
      </c>
      <c r="C29" s="709"/>
      <c r="D29" s="709"/>
      <c r="E29" s="710"/>
      <c r="F29" s="94">
        <f>Bill_20!F12</f>
        <v>0</v>
      </c>
    </row>
    <row r="30" spans="1:6" ht="18.649999999999999" customHeight="1" thickBot="1">
      <c r="A30" s="93"/>
      <c r="B30" s="708"/>
      <c r="C30" s="709"/>
      <c r="D30" s="709"/>
      <c r="E30" s="710"/>
      <c r="F30" s="94"/>
    </row>
    <row r="31" spans="1:6" ht="18.649999999999999" customHeight="1" thickBot="1">
      <c r="A31" s="93">
        <v>22</v>
      </c>
      <c r="B31" s="708" t="s">
        <v>175</v>
      </c>
      <c r="C31" s="709"/>
      <c r="D31" s="709"/>
      <c r="E31" s="710"/>
      <c r="F31" s="94">
        <f>Bill_22!F99</f>
        <v>0</v>
      </c>
    </row>
    <row r="32" spans="1:6" ht="18.649999999999999" customHeight="1" thickBot="1">
      <c r="A32" s="93"/>
      <c r="B32" s="722"/>
      <c r="C32" s="723"/>
      <c r="D32" s="723"/>
      <c r="E32" s="724"/>
      <c r="F32" s="94"/>
    </row>
    <row r="33" spans="1:6" ht="21.65" customHeight="1" thickBot="1">
      <c r="A33" s="93">
        <v>24</v>
      </c>
      <c r="B33" s="708" t="s">
        <v>194</v>
      </c>
      <c r="C33" s="709"/>
      <c r="D33" s="709"/>
      <c r="E33" s="710"/>
      <c r="F33" s="94">
        <f>Bill_24!F30</f>
        <v>0</v>
      </c>
    </row>
    <row r="34" spans="1:6" ht="21.65" customHeight="1" thickBot="1">
      <c r="A34" s="93"/>
      <c r="B34" s="722"/>
      <c r="C34" s="723"/>
      <c r="D34" s="723"/>
      <c r="E34" s="724"/>
      <c r="F34" s="94"/>
    </row>
    <row r="35" spans="1:6" ht="21.65" customHeight="1" thickBot="1">
      <c r="A35" s="93">
        <v>25</v>
      </c>
      <c r="B35" s="725" t="s">
        <v>212</v>
      </c>
      <c r="C35" s="726"/>
      <c r="D35" s="726"/>
      <c r="E35" s="727"/>
      <c r="F35" s="94">
        <f>Bill_25!F13</f>
        <v>0</v>
      </c>
    </row>
    <row r="36" spans="1:6" ht="18.649999999999999" customHeight="1" thickBot="1">
      <c r="A36" s="93"/>
      <c r="B36" s="708"/>
      <c r="C36" s="709"/>
      <c r="D36" s="709"/>
      <c r="E36" s="710"/>
      <c r="F36" s="94"/>
    </row>
    <row r="37" spans="1:6" ht="18.649999999999999" customHeight="1">
      <c r="A37" s="95" t="s">
        <v>4</v>
      </c>
      <c r="B37" s="719" t="s">
        <v>486</v>
      </c>
      <c r="C37" s="720"/>
      <c r="D37" s="720"/>
      <c r="E37" s="721"/>
      <c r="F37" s="96">
        <f>SUM(F5:F36)</f>
        <v>0</v>
      </c>
    </row>
    <row r="38" spans="1:6" ht="18.649999999999999" customHeight="1">
      <c r="A38" s="731" t="s">
        <v>5</v>
      </c>
      <c r="B38" s="733" t="s">
        <v>485</v>
      </c>
      <c r="C38" s="734"/>
      <c r="D38" s="734"/>
      <c r="E38" s="735"/>
      <c r="F38" s="736">
        <f>F37*10%</f>
        <v>0</v>
      </c>
    </row>
    <row r="39" spans="1:6" ht="33" customHeight="1">
      <c r="A39" s="732"/>
      <c r="B39" s="734"/>
      <c r="C39" s="734"/>
      <c r="D39" s="734"/>
      <c r="E39" s="735"/>
      <c r="F39" s="737"/>
    </row>
    <row r="40" spans="1:6" ht="60" customHeight="1">
      <c r="A40" s="97" t="s">
        <v>6</v>
      </c>
      <c r="B40" s="716" t="s">
        <v>487</v>
      </c>
      <c r="C40" s="717"/>
      <c r="D40" s="717"/>
      <c r="E40" s="718"/>
      <c r="F40" s="100">
        <f>F37*5%</f>
        <v>0</v>
      </c>
    </row>
    <row r="41" spans="1:6" ht="18.649999999999999" customHeight="1">
      <c r="A41" s="97" t="s">
        <v>7</v>
      </c>
      <c r="B41" s="716" t="s">
        <v>43</v>
      </c>
      <c r="C41" s="717"/>
      <c r="D41" s="717"/>
      <c r="E41" s="718"/>
      <c r="F41" s="100">
        <f>F37+F38+F40</f>
        <v>0</v>
      </c>
    </row>
    <row r="42" spans="1:6" ht="18.649999999999999" customHeight="1">
      <c r="A42" s="97" t="s">
        <v>8</v>
      </c>
      <c r="B42" s="705" t="s">
        <v>496</v>
      </c>
      <c r="C42" s="706"/>
      <c r="D42" s="706"/>
      <c r="E42" s="707"/>
      <c r="F42" s="100"/>
    </row>
    <row r="43" spans="1:6" ht="18.649999999999999" customHeight="1">
      <c r="A43" s="97" t="s">
        <v>9</v>
      </c>
      <c r="B43" s="716" t="s">
        <v>32</v>
      </c>
      <c r="C43" s="717"/>
      <c r="D43" s="717"/>
      <c r="E43" s="718"/>
      <c r="F43" s="98">
        <f>F41*16%</f>
        <v>0</v>
      </c>
    </row>
    <row r="44" spans="1:6" ht="18.649999999999999" customHeight="1" thickBot="1">
      <c r="A44" s="99" t="s">
        <v>495</v>
      </c>
      <c r="B44" s="728" t="s">
        <v>44</v>
      </c>
      <c r="C44" s="729"/>
      <c r="D44" s="729"/>
      <c r="E44" s="730"/>
      <c r="F44" s="669">
        <f>F41+F43</f>
        <v>0</v>
      </c>
    </row>
  </sheetData>
  <mergeCells count="44">
    <mergeCell ref="B14:E14"/>
    <mergeCell ref="B15:E15"/>
    <mergeCell ref="B16:E16"/>
    <mergeCell ref="B7:E7"/>
    <mergeCell ref="B11:E11"/>
    <mergeCell ref="B12:E12"/>
    <mergeCell ref="B13:E13"/>
    <mergeCell ref="B26:E26"/>
    <mergeCell ref="B17:E17"/>
    <mergeCell ref="B18:E18"/>
    <mergeCell ref="B19:E19"/>
    <mergeCell ref="B20:E20"/>
    <mergeCell ref="B21:E21"/>
    <mergeCell ref="B22:E22"/>
    <mergeCell ref="B23:E23"/>
    <mergeCell ref="B24:E24"/>
    <mergeCell ref="B25:E25"/>
    <mergeCell ref="B44:E44"/>
    <mergeCell ref="A38:A39"/>
    <mergeCell ref="B38:E39"/>
    <mergeCell ref="F38:F39"/>
    <mergeCell ref="B40:E40"/>
    <mergeCell ref="A1:F1"/>
    <mergeCell ref="A2:F2"/>
    <mergeCell ref="A3:F3"/>
    <mergeCell ref="B41:E41"/>
    <mergeCell ref="B43:E43"/>
    <mergeCell ref="B30:E30"/>
    <mergeCell ref="B37:E37"/>
    <mergeCell ref="B31:E31"/>
    <mergeCell ref="B36:E36"/>
    <mergeCell ref="B33:E33"/>
    <mergeCell ref="B32:E32"/>
    <mergeCell ref="B34:E34"/>
    <mergeCell ref="B35:E35"/>
    <mergeCell ref="B27:E27"/>
    <mergeCell ref="B28:E28"/>
    <mergeCell ref="B29:E29"/>
    <mergeCell ref="B6:E6"/>
    <mergeCell ref="B8:E8"/>
    <mergeCell ref="B9:E9"/>
    <mergeCell ref="B10:E10"/>
    <mergeCell ref="B4:E4"/>
    <mergeCell ref="B5:E5"/>
  </mergeCells>
  <phoneticPr fontId="6" type="noConversion"/>
  <pageMargins left="0.75" right="0.75" top="1" bottom="1" header="0.5" footer="0.5"/>
  <pageSetup scale="6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51BB-C520-4E5F-B051-323678A3C79E}">
  <sheetPr>
    <pageSetUpPr fitToPage="1"/>
  </sheetPr>
  <dimension ref="A1:O13"/>
  <sheetViews>
    <sheetView view="pageBreakPreview" topLeftCell="B1" zoomScale="70" zoomScaleSheetLayoutView="70" workbookViewId="0">
      <selection activeCell="E6" sqref="E6:E8"/>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252" customWidth="1"/>
    <col min="8" max="8" width="18.1796875" bestFit="1" customWidth="1"/>
    <col min="11" max="15" width="9.1796875" hidden="1" customWidth="1"/>
    <col min="16" max="16" width="0" hidden="1" customWidth="1"/>
  </cols>
  <sheetData>
    <row r="1" spans="1:6" ht="31.4" customHeight="1" thickBot="1">
      <c r="A1" s="770" t="s">
        <v>19</v>
      </c>
      <c r="B1" s="771"/>
      <c r="C1" s="771"/>
      <c r="D1" s="771"/>
      <c r="E1" s="771"/>
      <c r="F1" s="771"/>
    </row>
    <row r="2" spans="1:6" ht="31.5" thickBot="1">
      <c r="A2" s="227" t="s">
        <v>50</v>
      </c>
      <c r="B2" s="231" t="s">
        <v>51</v>
      </c>
      <c r="C2" s="253" t="s">
        <v>52</v>
      </c>
      <c r="D2" s="254" t="s">
        <v>53</v>
      </c>
      <c r="E2" s="255" t="s">
        <v>54</v>
      </c>
      <c r="F2" s="256" t="s">
        <v>55</v>
      </c>
    </row>
    <row r="3" spans="1:6" ht="15.5">
      <c r="A3" s="424"/>
      <c r="B3" s="245"/>
      <c r="C3" s="425"/>
      <c r="D3" s="273"/>
      <c r="E3" s="426"/>
      <c r="F3" s="427"/>
    </row>
    <row r="4" spans="1:6" ht="15.5">
      <c r="A4" s="234" t="s">
        <v>351</v>
      </c>
      <c r="B4" s="428" t="s">
        <v>350</v>
      </c>
      <c r="C4" s="266" t="s">
        <v>25</v>
      </c>
      <c r="D4" s="268"/>
      <c r="E4" s="269"/>
      <c r="F4" s="270"/>
    </row>
    <row r="5" spans="1:6" ht="15.5">
      <c r="A5" s="234"/>
      <c r="B5" s="243"/>
      <c r="C5" s="266"/>
      <c r="D5" s="268"/>
      <c r="E5" s="269"/>
      <c r="F5" s="270"/>
    </row>
    <row r="6" spans="1:6" ht="80.5">
      <c r="A6" s="234" t="s">
        <v>352</v>
      </c>
      <c r="B6" s="243" t="s">
        <v>476</v>
      </c>
      <c r="C6" s="92" t="s">
        <v>2</v>
      </c>
      <c r="D6" s="431">
        <f>21*6*1+1308</f>
        <v>1434</v>
      </c>
      <c r="E6" s="431"/>
      <c r="F6" s="431">
        <f>D6*E6</f>
        <v>0</v>
      </c>
    </row>
    <row r="7" spans="1:6" ht="15.5">
      <c r="A7" s="234"/>
      <c r="B7" s="243"/>
      <c r="C7" s="92"/>
      <c r="D7" s="431"/>
      <c r="E7" s="431"/>
      <c r="F7" s="431"/>
    </row>
    <row r="8" spans="1:6" ht="80.5">
      <c r="A8" s="234" t="s">
        <v>353</v>
      </c>
      <c r="B8" s="243" t="s">
        <v>477</v>
      </c>
      <c r="C8" s="92" t="s">
        <v>2</v>
      </c>
      <c r="D8" s="431">
        <f>D6</f>
        <v>1434</v>
      </c>
      <c r="E8" s="431"/>
      <c r="F8" s="431">
        <f>D8*E8</f>
        <v>0</v>
      </c>
    </row>
    <row r="9" spans="1:6" ht="15.5">
      <c r="A9" s="234"/>
      <c r="B9" s="243"/>
      <c r="C9" s="266"/>
      <c r="D9" s="429"/>
      <c r="E9" s="430"/>
      <c r="F9" s="270"/>
    </row>
    <row r="10" spans="1:6" ht="15.5">
      <c r="A10" s="234"/>
      <c r="B10" s="243"/>
      <c r="C10" s="266"/>
      <c r="D10" s="268"/>
      <c r="E10" s="269"/>
      <c r="F10" s="270"/>
    </row>
    <row r="11" spans="1:6" ht="15.5">
      <c r="A11" s="234"/>
      <c r="B11" s="243"/>
      <c r="C11" s="266"/>
      <c r="D11" s="268"/>
      <c r="E11" s="269"/>
      <c r="F11" s="270"/>
    </row>
    <row r="12" spans="1:6" ht="16" thickBot="1">
      <c r="A12" s="329"/>
      <c r="B12" s="248"/>
      <c r="C12" s="279"/>
      <c r="D12" s="392"/>
      <c r="E12" s="393"/>
      <c r="F12" s="330"/>
    </row>
    <row r="13" spans="1:6" ht="16" thickBot="1">
      <c r="A13" s="763" t="s">
        <v>1</v>
      </c>
      <c r="B13" s="764"/>
      <c r="C13" s="764"/>
      <c r="D13" s="764"/>
      <c r="E13" s="765"/>
      <c r="F13" s="256">
        <f>SUM(F6:F12)</f>
        <v>0</v>
      </c>
    </row>
  </sheetData>
  <mergeCells count="2">
    <mergeCell ref="A1:F1"/>
    <mergeCell ref="A13:E13"/>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83709-91C1-4FFF-B3F9-D175BE2F79D6}">
  <sheetPr>
    <pageSetUpPr fitToPage="1"/>
  </sheetPr>
  <dimension ref="A1:O14"/>
  <sheetViews>
    <sheetView view="pageBreakPreview" topLeftCell="B1" zoomScale="70" zoomScaleSheetLayoutView="70" workbookViewId="0">
      <selection activeCell="E7" sqref="E7:E11"/>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252" customWidth="1"/>
    <col min="8" max="8" width="18.1796875" bestFit="1" customWidth="1"/>
    <col min="11" max="15" width="9.1796875" hidden="1" customWidth="1"/>
    <col min="16" max="16" width="0" hidden="1" customWidth="1"/>
  </cols>
  <sheetData>
    <row r="1" spans="1:6" ht="31.4" customHeight="1" thickBot="1">
      <c r="A1" s="770" t="s">
        <v>381</v>
      </c>
      <c r="B1" s="771"/>
      <c r="C1" s="771"/>
      <c r="D1" s="771"/>
      <c r="E1" s="771"/>
      <c r="F1" s="771"/>
    </row>
    <row r="2" spans="1:6" ht="31.5" thickBot="1">
      <c r="A2" s="227" t="s">
        <v>50</v>
      </c>
      <c r="B2" s="231" t="s">
        <v>51</v>
      </c>
      <c r="C2" s="253" t="s">
        <v>52</v>
      </c>
      <c r="D2" s="254" t="s">
        <v>53</v>
      </c>
      <c r="E2" s="255" t="s">
        <v>54</v>
      </c>
      <c r="F2" s="256" t="s">
        <v>55</v>
      </c>
    </row>
    <row r="3" spans="1:6" ht="15.5">
      <c r="A3" s="424"/>
      <c r="B3" s="245"/>
      <c r="C3" s="425"/>
      <c r="D3" s="273"/>
      <c r="E3" s="426"/>
      <c r="F3" s="427"/>
    </row>
    <row r="4" spans="1:6" ht="31">
      <c r="A4" s="89" t="s">
        <v>25</v>
      </c>
      <c r="B4" s="243" t="s">
        <v>10</v>
      </c>
      <c r="C4" s="87" t="s">
        <v>25</v>
      </c>
      <c r="D4" s="91"/>
      <c r="E4" s="90"/>
      <c r="F4" s="88"/>
    </row>
    <row r="5" spans="1:6" ht="15.5">
      <c r="A5" s="89"/>
      <c r="B5" s="428" t="s">
        <v>354</v>
      </c>
      <c r="C5" s="87"/>
      <c r="D5" s="91"/>
      <c r="E5" s="90"/>
      <c r="F5" s="88"/>
    </row>
    <row r="6" spans="1:6" ht="15.5">
      <c r="A6" s="89"/>
      <c r="B6" s="428"/>
      <c r="C6" s="87"/>
      <c r="D6" s="91"/>
      <c r="E6" s="90"/>
      <c r="F6" s="88"/>
    </row>
    <row r="7" spans="1:6" ht="62">
      <c r="A7" s="243" t="s">
        <v>356</v>
      </c>
      <c r="B7" s="243" t="s">
        <v>163</v>
      </c>
      <c r="C7" s="92" t="s">
        <v>90</v>
      </c>
      <c r="D7" s="431">
        <f>21*0.05*6+65</f>
        <v>71.3</v>
      </c>
      <c r="E7" s="431"/>
      <c r="F7" s="431">
        <f>D7*E7</f>
        <v>0</v>
      </c>
    </row>
    <row r="8" spans="1:6" ht="15.5">
      <c r="A8" s="243"/>
      <c r="B8" s="243"/>
      <c r="C8" s="92"/>
      <c r="D8" s="431"/>
      <c r="E8" s="431"/>
      <c r="F8" s="431"/>
    </row>
    <row r="9" spans="1:6" ht="15.5">
      <c r="A9" s="243"/>
      <c r="B9" s="428" t="s">
        <v>355</v>
      </c>
      <c r="C9" s="92"/>
      <c r="D9" s="431"/>
      <c r="E9" s="431"/>
      <c r="F9" s="431"/>
    </row>
    <row r="10" spans="1:6" ht="15.5">
      <c r="A10" s="243"/>
      <c r="B10" s="428"/>
      <c r="C10" s="92"/>
      <c r="D10" s="431"/>
      <c r="E10" s="431"/>
      <c r="F10" s="431"/>
    </row>
    <row r="11" spans="1:6" ht="77.5">
      <c r="A11" s="243" t="s">
        <v>357</v>
      </c>
      <c r="B11" s="243" t="s">
        <v>358</v>
      </c>
      <c r="C11" s="92" t="s">
        <v>90</v>
      </c>
      <c r="D11" s="433">
        <f>0.2*6*21</f>
        <v>25.200000000000003</v>
      </c>
      <c r="E11" s="431"/>
      <c r="F11" s="632">
        <f>D11*E11</f>
        <v>0</v>
      </c>
    </row>
    <row r="12" spans="1:6" ht="15.5">
      <c r="A12" s="234"/>
      <c r="B12" s="243"/>
      <c r="C12" s="266"/>
      <c r="D12" s="268"/>
      <c r="E12" s="269"/>
      <c r="F12" s="270"/>
    </row>
    <row r="13" spans="1:6" ht="16" thickBot="1">
      <c r="A13" s="329"/>
      <c r="B13" s="248"/>
      <c r="C13" s="279"/>
      <c r="D13" s="392"/>
      <c r="E13" s="393"/>
      <c r="F13" s="330"/>
    </row>
    <row r="14" spans="1:6" ht="16" thickBot="1">
      <c r="A14" s="763" t="s">
        <v>45</v>
      </c>
      <c r="B14" s="764"/>
      <c r="C14" s="764"/>
      <c r="D14" s="764"/>
      <c r="E14" s="765"/>
      <c r="F14" s="432">
        <f>SUM(F7:F13)</f>
        <v>0</v>
      </c>
    </row>
  </sheetData>
  <mergeCells count="2">
    <mergeCell ref="A1:F1"/>
    <mergeCell ref="A14:E14"/>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03C8-A679-4E32-B022-443359DB18C0}">
  <sheetPr>
    <pageSetUpPr fitToPage="1"/>
  </sheetPr>
  <dimension ref="A1:O34"/>
  <sheetViews>
    <sheetView view="pageBreakPreview" topLeftCell="B11" zoomScale="80" zoomScaleSheetLayoutView="80" workbookViewId="0">
      <selection activeCell="E24" sqref="E24:E30"/>
    </sheetView>
  </sheetViews>
  <sheetFormatPr defaultColWidth="9.1796875" defaultRowHeight="15.5"/>
  <cols>
    <col min="1" max="1" width="11.54296875" style="446" customWidth="1"/>
    <col min="2" max="2" width="78.1796875" style="447" customWidth="1"/>
    <col min="3" max="3" width="9.81640625" style="278" customWidth="1"/>
    <col min="4" max="4" width="12.453125" style="448" customWidth="1"/>
    <col min="5" max="5" width="17.453125" style="449" customWidth="1"/>
    <col min="6" max="6" width="20.54296875" style="450" customWidth="1"/>
    <col min="8" max="8" width="18.1796875" bestFit="1" customWidth="1"/>
    <col min="11" max="15" width="9.1796875" hidden="1" customWidth="1"/>
    <col min="16" max="16" width="0" hidden="1" customWidth="1"/>
  </cols>
  <sheetData>
    <row r="1" spans="1:11" ht="21.65" customHeight="1">
      <c r="A1" s="772" t="s">
        <v>20</v>
      </c>
      <c r="B1" s="773"/>
      <c r="C1" s="773"/>
      <c r="D1" s="773"/>
      <c r="E1" s="773"/>
      <c r="F1" s="773"/>
    </row>
    <row r="2" spans="1:11" ht="31">
      <c r="A2" s="439" t="s">
        <v>50</v>
      </c>
      <c r="B2" s="300" t="s">
        <v>51</v>
      </c>
      <c r="C2" s="301" t="s">
        <v>52</v>
      </c>
      <c r="D2" s="302" t="s">
        <v>53</v>
      </c>
      <c r="E2" s="303" t="s">
        <v>54</v>
      </c>
      <c r="F2" s="304" t="s">
        <v>55</v>
      </c>
    </row>
    <row r="3" spans="1:11" ht="46.5">
      <c r="A3" s="453"/>
      <c r="B3" s="454" t="s">
        <v>426</v>
      </c>
      <c r="C3" s="455"/>
      <c r="D3" s="456"/>
      <c r="E3" s="303"/>
      <c r="F3" s="304"/>
    </row>
    <row r="4" spans="1:11">
      <c r="A4" s="453"/>
      <c r="B4" s="454"/>
      <c r="C4" s="455"/>
      <c r="D4" s="456"/>
      <c r="E4" s="303"/>
      <c r="F4" s="304"/>
    </row>
    <row r="5" spans="1:11" ht="62">
      <c r="A5" s="457">
        <v>17.100000000000001</v>
      </c>
      <c r="B5" s="458" t="s">
        <v>427</v>
      </c>
      <c r="C5" s="459" t="s">
        <v>466</v>
      </c>
      <c r="D5" s="460">
        <v>38.700000000000003</v>
      </c>
      <c r="E5" s="322"/>
      <c r="F5" s="304">
        <f>D5*E5</f>
        <v>0</v>
      </c>
    </row>
    <row r="6" spans="1:11">
      <c r="A6" s="461"/>
      <c r="B6" s="456"/>
      <c r="C6" s="455"/>
      <c r="D6" s="456"/>
      <c r="E6" s="322"/>
      <c r="F6" s="304"/>
    </row>
    <row r="7" spans="1:11" s="220" customFormat="1" ht="135.75" customHeight="1">
      <c r="A7" s="462">
        <v>17.2</v>
      </c>
      <c r="B7" s="463" t="s">
        <v>428</v>
      </c>
      <c r="C7" s="464" t="s">
        <v>30</v>
      </c>
      <c r="D7" s="465">
        <v>960</v>
      </c>
      <c r="E7" s="434"/>
      <c r="F7" s="337">
        <f>D7*E7</f>
        <v>0</v>
      </c>
      <c r="G7" s="209"/>
      <c r="H7" s="206"/>
      <c r="I7" s="218"/>
      <c r="J7" s="218"/>
      <c r="K7" s="219"/>
    </row>
    <row r="8" spans="1:11" s="220" customFormat="1">
      <c r="A8" s="462"/>
      <c r="B8" s="463"/>
      <c r="C8" s="464"/>
      <c r="D8" s="465"/>
      <c r="E8" s="434"/>
      <c r="F8" s="337"/>
      <c r="G8" s="209"/>
      <c r="H8" s="206"/>
      <c r="I8" s="218"/>
      <c r="J8" s="218"/>
      <c r="K8" s="219"/>
    </row>
    <row r="9" spans="1:11" ht="50.5" customHeight="1">
      <c r="A9" s="466">
        <v>17.3</v>
      </c>
      <c r="B9" s="467" t="s">
        <v>429</v>
      </c>
      <c r="C9" s="468" t="s">
        <v>139</v>
      </c>
      <c r="D9" s="469">
        <v>567</v>
      </c>
      <c r="E9" s="347"/>
      <c r="F9" s="347">
        <f>D9*E9</f>
        <v>0</v>
      </c>
    </row>
    <row r="10" spans="1:11">
      <c r="A10" s="466"/>
      <c r="B10" s="467"/>
      <c r="C10" s="468"/>
      <c r="D10" s="469"/>
      <c r="E10" s="339"/>
      <c r="F10" s="339"/>
    </row>
    <row r="11" spans="1:11" ht="50.5" customHeight="1">
      <c r="A11" s="466">
        <v>17.399999999999999</v>
      </c>
      <c r="B11" s="467" t="s">
        <v>481</v>
      </c>
      <c r="C11" s="468" t="s">
        <v>139</v>
      </c>
      <c r="D11" s="469">
        <v>1044</v>
      </c>
      <c r="E11" s="347"/>
      <c r="F11" s="347">
        <f>D11*E11</f>
        <v>0</v>
      </c>
    </row>
    <row r="12" spans="1:11">
      <c r="A12" s="466"/>
      <c r="B12" s="467"/>
      <c r="C12" s="468"/>
      <c r="D12" s="469"/>
      <c r="E12" s="339"/>
      <c r="F12" s="339"/>
    </row>
    <row r="13" spans="1:11">
      <c r="A13" s="461">
        <v>17.5</v>
      </c>
      <c r="B13" s="454" t="s">
        <v>359</v>
      </c>
      <c r="C13" s="455"/>
      <c r="D13" s="456"/>
      <c r="E13" s="322"/>
      <c r="F13" s="304"/>
    </row>
    <row r="14" spans="1:11">
      <c r="A14" s="440"/>
      <c r="B14" s="338"/>
      <c r="C14" s="301"/>
      <c r="D14" s="302"/>
      <c r="E14" s="322"/>
      <c r="F14" s="304"/>
    </row>
    <row r="15" spans="1:11" ht="62">
      <c r="A15" s="440"/>
      <c r="B15" s="300" t="s">
        <v>382</v>
      </c>
      <c r="C15" s="301"/>
      <c r="D15" s="435"/>
      <c r="E15" s="322"/>
      <c r="F15" s="304"/>
    </row>
    <row r="16" spans="1:11">
      <c r="A16" s="440"/>
      <c r="B16" s="300" t="s">
        <v>122</v>
      </c>
      <c r="C16" s="348"/>
      <c r="D16" s="451"/>
      <c r="E16" s="322"/>
      <c r="F16" s="304"/>
    </row>
    <row r="17" spans="1:6" ht="46.5">
      <c r="A17" s="440" t="s">
        <v>478</v>
      </c>
      <c r="B17" s="338" t="s">
        <v>159</v>
      </c>
      <c r="C17" s="348" t="s">
        <v>467</v>
      </c>
      <c r="D17" s="452">
        <f>9+8+12+6+490+126</f>
        <v>651</v>
      </c>
      <c r="E17" s="452"/>
      <c r="F17" s="452">
        <f>D17*E17</f>
        <v>0</v>
      </c>
    </row>
    <row r="18" spans="1:6">
      <c r="A18" s="440"/>
      <c r="B18" s="442"/>
      <c r="C18" s="348"/>
      <c r="D18" s="452"/>
      <c r="E18" s="443"/>
      <c r="F18" s="444"/>
    </row>
    <row r="19" spans="1:6" ht="62">
      <c r="A19" s="440" t="s">
        <v>479</v>
      </c>
      <c r="B19" s="338" t="s">
        <v>160</v>
      </c>
      <c r="C19" s="348" t="s">
        <v>467</v>
      </c>
      <c r="D19" s="452">
        <f>4+3+5+2+394+102</f>
        <v>510</v>
      </c>
      <c r="E19" s="452"/>
      <c r="F19" s="452">
        <f>D19*E19</f>
        <v>0</v>
      </c>
    </row>
    <row r="20" spans="1:6">
      <c r="A20" s="440"/>
      <c r="B20" s="338"/>
      <c r="C20" s="348"/>
      <c r="D20" s="452"/>
      <c r="E20" s="437"/>
      <c r="F20" s="304"/>
    </row>
    <row r="21" spans="1:6">
      <c r="A21" s="441">
        <v>17.309999999999999</v>
      </c>
      <c r="B21" s="300" t="s">
        <v>360</v>
      </c>
      <c r="C21" s="301"/>
      <c r="D21" s="436"/>
      <c r="E21" s="437"/>
      <c r="F21" s="304"/>
    </row>
    <row r="22" spans="1:6">
      <c r="A22" s="440"/>
      <c r="B22" s="338"/>
      <c r="C22" s="301"/>
      <c r="D22" s="436"/>
      <c r="E22" s="437"/>
      <c r="F22" s="304"/>
    </row>
    <row r="23" spans="1:6">
      <c r="A23" s="440"/>
      <c r="B23" s="338"/>
      <c r="C23" s="301"/>
      <c r="D23" s="436"/>
      <c r="E23" s="437"/>
      <c r="F23" s="304"/>
    </row>
    <row r="24" spans="1:6" ht="62">
      <c r="A24" s="440" t="s">
        <v>362</v>
      </c>
      <c r="B24" s="338" t="s">
        <v>161</v>
      </c>
      <c r="C24" s="348" t="s">
        <v>123</v>
      </c>
      <c r="D24" s="452">
        <f>1105.62+982.8+1474.2+737.1+8160+73750</f>
        <v>86209.72</v>
      </c>
      <c r="E24" s="452"/>
      <c r="F24" s="633">
        <f>D24*E24</f>
        <v>0</v>
      </c>
    </row>
    <row r="25" spans="1:6">
      <c r="A25" s="440"/>
      <c r="B25" s="338"/>
      <c r="C25" s="348"/>
      <c r="D25" s="452"/>
      <c r="E25" s="452"/>
      <c r="F25" s="452"/>
    </row>
    <row r="26" spans="1:6" ht="77.5">
      <c r="A26" s="440" t="s">
        <v>363</v>
      </c>
      <c r="B26" s="445" t="s">
        <v>480</v>
      </c>
      <c r="C26" s="348" t="s">
        <v>123</v>
      </c>
      <c r="D26" s="452">
        <f>(1.5+1.5+1.5)*76</f>
        <v>342</v>
      </c>
      <c r="E26" s="452"/>
      <c r="F26" s="452">
        <f>D26*E26</f>
        <v>0</v>
      </c>
    </row>
    <row r="27" spans="1:6">
      <c r="A27" s="440"/>
      <c r="B27" s="338"/>
      <c r="C27" s="348"/>
      <c r="D27" s="452"/>
      <c r="E27" s="452"/>
      <c r="F27" s="452"/>
    </row>
    <row r="28" spans="1:6">
      <c r="A28" s="441">
        <v>17.32</v>
      </c>
      <c r="B28" s="300" t="s">
        <v>124</v>
      </c>
      <c r="C28" s="301"/>
      <c r="D28" s="436"/>
      <c r="E28" s="452"/>
      <c r="F28" s="452"/>
    </row>
    <row r="29" spans="1:6">
      <c r="A29" s="440"/>
      <c r="B29" s="338"/>
      <c r="C29" s="301"/>
      <c r="D29" s="436"/>
      <c r="E29" s="452"/>
      <c r="F29" s="452"/>
    </row>
    <row r="30" spans="1:6" ht="62">
      <c r="A30" s="440" t="s">
        <v>361</v>
      </c>
      <c r="B30" s="338" t="s">
        <v>126</v>
      </c>
      <c r="C30" s="348" t="s">
        <v>125</v>
      </c>
      <c r="D30" s="452">
        <f>1+5+1+10</f>
        <v>17</v>
      </c>
      <c r="E30" s="452"/>
      <c r="F30" s="452">
        <f>D30*E30</f>
        <v>0</v>
      </c>
    </row>
    <row r="31" spans="1:6">
      <c r="A31" s="440"/>
      <c r="B31" s="338"/>
      <c r="C31" s="301"/>
      <c r="D31" s="302"/>
      <c r="E31" s="322"/>
      <c r="F31" s="304"/>
    </row>
    <row r="32" spans="1:6">
      <c r="A32" s="440"/>
      <c r="B32" s="338"/>
      <c r="C32" s="301"/>
      <c r="D32" s="435"/>
      <c r="E32" s="322"/>
      <c r="F32" s="304"/>
    </row>
    <row r="33" spans="1:6">
      <c r="A33" s="440"/>
      <c r="B33" s="338"/>
      <c r="C33" s="301"/>
      <c r="D33" s="302"/>
      <c r="E33" s="322"/>
      <c r="F33" s="304"/>
    </row>
    <row r="34" spans="1:6" ht="16" thickBot="1">
      <c r="A34" s="751" t="s">
        <v>38</v>
      </c>
      <c r="B34" s="774"/>
      <c r="C34" s="774"/>
      <c r="D34" s="774"/>
      <c r="E34" s="775"/>
      <c r="F34" s="421">
        <f>SUM(F5:F33)</f>
        <v>0</v>
      </c>
    </row>
  </sheetData>
  <protectedRanges>
    <protectedRange sqref="E17:F18" name="Range1_1_2_1_1"/>
    <protectedRange sqref="E19:F19" name="Range1_1_2_1_2"/>
    <protectedRange sqref="D26:F26" name="Range1_1_2"/>
  </protectedRanges>
  <mergeCells count="2">
    <mergeCell ref="A1:F1"/>
    <mergeCell ref="A34:E34"/>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50293-50FE-4F58-A6F2-4ED67987067F}">
  <sheetPr>
    <pageSetUpPr fitToPage="1"/>
  </sheetPr>
  <dimension ref="A1:O10"/>
  <sheetViews>
    <sheetView view="pageBreakPreview" topLeftCell="B1" zoomScale="70" zoomScaleSheetLayoutView="70" workbookViewId="0">
      <selection activeCell="E5" sqref="E5:E9"/>
    </sheetView>
  </sheetViews>
  <sheetFormatPr defaultColWidth="9.1796875" defaultRowHeight="15.5"/>
  <cols>
    <col min="1" max="1" width="11.54296875" style="484" customWidth="1"/>
    <col min="2" max="2" width="78.1796875" style="447" customWidth="1"/>
    <col min="3" max="3" width="9.81640625" style="278" customWidth="1"/>
    <col min="4" max="4" width="12.453125" style="448" customWidth="1"/>
    <col min="5" max="5" width="17.453125" style="449" customWidth="1"/>
    <col min="6" max="6" width="20.54296875" style="450" customWidth="1"/>
    <col min="8" max="8" width="18.1796875" bestFit="1" customWidth="1"/>
    <col min="11" max="15" width="9.1796875" hidden="1" customWidth="1"/>
    <col min="16" max="16" width="0" hidden="1" customWidth="1"/>
  </cols>
  <sheetData>
    <row r="1" spans="1:6" ht="26.5" customHeight="1" thickBot="1">
      <c r="A1" s="776" t="s">
        <v>146</v>
      </c>
      <c r="B1" s="777"/>
      <c r="C1" s="777"/>
      <c r="D1" s="777"/>
      <c r="E1" s="777"/>
      <c r="F1" s="777"/>
    </row>
    <row r="2" spans="1:6" ht="31">
      <c r="A2" s="470" t="s">
        <v>50</v>
      </c>
      <c r="B2" s="400" t="s">
        <v>51</v>
      </c>
      <c r="C2" s="387" t="s">
        <v>52</v>
      </c>
      <c r="D2" s="471" t="s">
        <v>53</v>
      </c>
      <c r="E2" s="401" t="s">
        <v>54</v>
      </c>
      <c r="F2" s="472" t="s">
        <v>55</v>
      </c>
    </row>
    <row r="3" spans="1:6">
      <c r="A3" s="477"/>
      <c r="B3" s="478" t="s">
        <v>147</v>
      </c>
      <c r="C3" s="85"/>
      <c r="D3" s="479"/>
      <c r="E3" s="480"/>
      <c r="F3" s="481"/>
    </row>
    <row r="4" spans="1:6">
      <c r="A4" s="482">
        <v>19.05</v>
      </c>
      <c r="B4" s="483" t="s">
        <v>148</v>
      </c>
      <c r="C4" s="85"/>
      <c r="D4" s="479"/>
      <c r="E4" s="480"/>
      <c r="F4" s="481"/>
    </row>
    <row r="5" spans="1:6" ht="77.5">
      <c r="A5" s="489" t="s">
        <v>149</v>
      </c>
      <c r="B5" s="403" t="s">
        <v>150</v>
      </c>
      <c r="C5" s="485" t="s">
        <v>30</v>
      </c>
      <c r="D5" s="486">
        <f>3.2*1.2</f>
        <v>3.84</v>
      </c>
      <c r="E5" s="634"/>
      <c r="F5" s="635">
        <f>D5*E5</f>
        <v>0</v>
      </c>
    </row>
    <row r="6" spans="1:6">
      <c r="A6" s="489"/>
      <c r="B6" s="403"/>
      <c r="C6" s="485"/>
      <c r="D6" s="486"/>
      <c r="E6" s="634"/>
      <c r="F6" s="635"/>
    </row>
    <row r="7" spans="1:6" ht="160.4" customHeight="1">
      <c r="A7" s="489" t="s">
        <v>178</v>
      </c>
      <c r="B7" s="403" t="s">
        <v>128</v>
      </c>
      <c r="C7" s="485" t="s">
        <v>24</v>
      </c>
      <c r="D7" s="486">
        <f>30+121</f>
        <v>151</v>
      </c>
      <c r="E7" s="636"/>
      <c r="F7" s="637">
        <f>D7*E7</f>
        <v>0</v>
      </c>
    </row>
    <row r="8" spans="1:6">
      <c r="A8" s="476"/>
      <c r="B8" s="403"/>
      <c r="C8" s="404"/>
      <c r="D8" s="473"/>
      <c r="E8" s="474"/>
      <c r="F8" s="475"/>
    </row>
    <row r="9" spans="1:6" ht="109" thickBot="1">
      <c r="A9" s="489">
        <v>19.059999999999999</v>
      </c>
      <c r="B9" s="416" t="s">
        <v>151</v>
      </c>
      <c r="C9" s="487" t="s">
        <v>30</v>
      </c>
      <c r="D9" s="488">
        <f>D5</f>
        <v>3.84</v>
      </c>
      <c r="E9" s="638"/>
      <c r="F9" s="639">
        <f>D9*E9</f>
        <v>0</v>
      </c>
    </row>
    <row r="10" spans="1:6" ht="16" thickBot="1">
      <c r="A10" s="751" t="s">
        <v>127</v>
      </c>
      <c r="B10" s="774"/>
      <c r="C10" s="774"/>
      <c r="D10" s="774"/>
      <c r="E10" s="775"/>
      <c r="F10" s="421">
        <f>SUM(F5:F9)</f>
        <v>0</v>
      </c>
    </row>
  </sheetData>
  <protectedRanges>
    <protectedRange sqref="E9:F9" name="Range1_1_1_5_1"/>
    <protectedRange sqref="D7:F8" name="Range1_1_2_1_3"/>
  </protectedRanges>
  <mergeCells count="2">
    <mergeCell ref="A1:F1"/>
    <mergeCell ref="A10:E10"/>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1199-7E10-4253-8762-E9BD90A9E746}">
  <sheetPr>
    <pageSetUpPr fitToPage="1"/>
  </sheetPr>
  <dimension ref="A1:O12"/>
  <sheetViews>
    <sheetView view="pageBreakPreview" topLeftCell="B1" zoomScale="70" zoomScaleSheetLayoutView="70" workbookViewId="0">
      <selection activeCell="E6" sqref="E6:E9"/>
    </sheetView>
  </sheetViews>
  <sheetFormatPr defaultColWidth="9.1796875" defaultRowHeight="13"/>
  <cols>
    <col min="1" max="1" width="11.54296875" style="16" customWidth="1"/>
    <col min="2" max="2" width="78.1796875" style="11" customWidth="1"/>
    <col min="3" max="3" width="9.81640625" style="12" customWidth="1"/>
    <col min="4" max="4" width="12.453125" style="13" customWidth="1"/>
    <col min="5" max="5" width="17.453125" style="14" customWidth="1"/>
    <col min="6" max="6" width="20.54296875" style="26" customWidth="1"/>
    <col min="8" max="8" width="18.1796875" bestFit="1" customWidth="1"/>
    <col min="11" max="15" width="9.1796875" hidden="1" customWidth="1"/>
    <col min="16" max="16" width="0" hidden="1" customWidth="1"/>
  </cols>
  <sheetData>
    <row r="1" spans="1:6" ht="26.5" customHeight="1" thickBot="1">
      <c r="A1" s="778" t="s">
        <v>21</v>
      </c>
      <c r="B1" s="744"/>
      <c r="C1" s="744"/>
      <c r="D1" s="744"/>
      <c r="E1" s="744"/>
      <c r="F1" s="744"/>
    </row>
    <row r="2" spans="1:6" ht="31.5" thickBot="1">
      <c r="A2" s="2" t="s">
        <v>50</v>
      </c>
      <c r="B2" s="3" t="s">
        <v>51</v>
      </c>
      <c r="C2" s="4" t="s">
        <v>52</v>
      </c>
      <c r="D2" s="5" t="s">
        <v>53</v>
      </c>
      <c r="E2" s="6" t="s">
        <v>54</v>
      </c>
      <c r="F2" s="23" t="s">
        <v>55</v>
      </c>
    </row>
    <row r="3" spans="1:6" ht="16" thickBot="1">
      <c r="A3" s="119"/>
      <c r="B3" s="120"/>
      <c r="C3" s="121"/>
      <c r="D3" s="122"/>
      <c r="E3" s="123"/>
      <c r="F3" s="124"/>
    </row>
    <row r="4" spans="1:6" ht="16" thickBot="1">
      <c r="A4" s="2">
        <v>20.07</v>
      </c>
      <c r="B4" s="3" t="s">
        <v>364</v>
      </c>
      <c r="C4" s="125"/>
      <c r="D4" s="126"/>
      <c r="E4" s="127"/>
      <c r="F4" s="128"/>
    </row>
    <row r="5" spans="1:6" ht="15.5">
      <c r="A5" s="79"/>
      <c r="B5" s="129"/>
      <c r="C5" s="76"/>
      <c r="D5" s="77"/>
      <c r="E5" s="28"/>
      <c r="F5" s="78"/>
    </row>
    <row r="6" spans="1:6" ht="46.5">
      <c r="A6" s="83" t="s">
        <v>141</v>
      </c>
      <c r="B6" s="84" t="s">
        <v>140</v>
      </c>
      <c r="C6" s="80" t="s">
        <v>24</v>
      </c>
      <c r="D6" s="83">
        <v>210</v>
      </c>
      <c r="E6" s="81"/>
      <c r="F6" s="82">
        <f>D6*E6</f>
        <v>0</v>
      </c>
    </row>
    <row r="7" spans="1:6" ht="15.5">
      <c r="A7" s="83"/>
      <c r="B7" s="84"/>
      <c r="C7" s="80"/>
      <c r="D7" s="75"/>
      <c r="E7" s="81"/>
      <c r="F7" s="82"/>
    </row>
    <row r="8" spans="1:6" ht="15.5">
      <c r="A8" s="83" t="s">
        <v>142</v>
      </c>
      <c r="B8" s="84" t="s">
        <v>143</v>
      </c>
      <c r="C8" s="80" t="s">
        <v>24</v>
      </c>
      <c r="D8" s="83">
        <v>50</v>
      </c>
      <c r="E8" s="81"/>
      <c r="F8" s="82">
        <f>D8*E8</f>
        <v>0</v>
      </c>
    </row>
    <row r="9" spans="1:6" ht="15.5">
      <c r="A9" s="132"/>
      <c r="B9" s="133"/>
      <c r="C9" s="86"/>
      <c r="D9" s="132"/>
      <c r="E9" s="134"/>
      <c r="F9" s="135"/>
    </row>
    <row r="10" spans="1:6" ht="15.5">
      <c r="A10" s="7"/>
      <c r="B10" s="1"/>
      <c r="C10" s="8"/>
      <c r="D10" s="9"/>
      <c r="E10" s="10"/>
      <c r="F10" s="24"/>
    </row>
    <row r="11" spans="1:6" ht="16" thickBot="1">
      <c r="A11" s="18"/>
      <c r="B11" s="19"/>
      <c r="C11" s="20"/>
      <c r="D11" s="21"/>
      <c r="E11" s="22"/>
      <c r="F11" s="25"/>
    </row>
    <row r="12" spans="1:6" ht="16" thickBot="1">
      <c r="A12" s="779" t="s">
        <v>144</v>
      </c>
      <c r="B12" s="747"/>
      <c r="C12" s="747"/>
      <c r="D12" s="747"/>
      <c r="E12" s="748"/>
      <c r="F12" s="23">
        <f>SUM(F6:F11)</f>
        <v>0</v>
      </c>
    </row>
  </sheetData>
  <protectedRanges>
    <protectedRange sqref="F6:F9" name="Range1_1_1_1_4"/>
    <protectedRange sqref="E6:E9" name="Range1_12_2"/>
  </protectedRanges>
  <mergeCells count="2">
    <mergeCell ref="A1:F1"/>
    <mergeCell ref="A12:E12"/>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2B1-FB57-43C2-96E6-3DC94457A334}">
  <sheetPr>
    <pageSetUpPr fitToPage="1"/>
  </sheetPr>
  <dimension ref="A1:O99"/>
  <sheetViews>
    <sheetView view="pageBreakPreview" topLeftCell="B39" zoomScale="90" zoomScaleSheetLayoutView="90" workbookViewId="0">
      <selection activeCell="Q75" sqref="Q75"/>
    </sheetView>
  </sheetViews>
  <sheetFormatPr defaultColWidth="9.1796875" defaultRowHeight="13"/>
  <cols>
    <col min="1" max="1" width="11.54296875" style="16" customWidth="1"/>
    <col min="2" max="2" width="78.1796875" style="11" customWidth="1"/>
    <col min="3" max="3" width="9.81640625" style="12" customWidth="1"/>
    <col min="4" max="4" width="12.453125" style="13" customWidth="1"/>
    <col min="5" max="5" width="17.453125" style="640" customWidth="1"/>
    <col min="6" max="6" width="20.54296875" style="26" customWidth="1"/>
    <col min="8" max="8" width="18.1796875" bestFit="1" customWidth="1"/>
    <col min="11" max="15" width="9.1796875" hidden="1" customWidth="1"/>
    <col min="16" max="16" width="0" hidden="1" customWidth="1"/>
  </cols>
  <sheetData>
    <row r="1" spans="1:6" ht="16" thickBot="1">
      <c r="A1" s="780" t="s">
        <v>179</v>
      </c>
      <c r="B1" s="780"/>
      <c r="C1" s="780"/>
      <c r="D1" s="780"/>
      <c r="E1" s="780"/>
      <c r="F1" s="780"/>
    </row>
    <row r="2" spans="1:6" ht="31.5" thickBot="1">
      <c r="A2" s="2" t="s">
        <v>50</v>
      </c>
      <c r="B2" s="3" t="s">
        <v>51</v>
      </c>
      <c r="C2" s="4" t="s">
        <v>52</v>
      </c>
      <c r="D2" s="5" t="s">
        <v>53</v>
      </c>
      <c r="E2" s="6" t="s">
        <v>54</v>
      </c>
      <c r="F2" s="23" t="s">
        <v>55</v>
      </c>
    </row>
    <row r="3" spans="1:6">
      <c r="A3" s="49">
        <v>22</v>
      </c>
      <c r="B3" s="50" t="s">
        <v>71</v>
      </c>
      <c r="C3" s="47"/>
      <c r="D3" s="43"/>
      <c r="E3" s="48"/>
      <c r="F3" s="40"/>
    </row>
    <row r="4" spans="1:6">
      <c r="A4" s="49" t="s">
        <v>129</v>
      </c>
      <c r="B4" s="52" t="s">
        <v>72</v>
      </c>
      <c r="C4" s="53"/>
      <c r="D4" s="53"/>
      <c r="E4" s="54"/>
      <c r="F4" s="40"/>
    </row>
    <row r="5" spans="1:6">
      <c r="A5" s="55"/>
      <c r="B5" s="35"/>
      <c r="C5" s="55"/>
      <c r="D5" s="55"/>
      <c r="E5" s="56"/>
      <c r="F5" s="40"/>
    </row>
    <row r="6" spans="1:6" ht="39">
      <c r="A6" s="55"/>
      <c r="B6" s="57" t="s">
        <v>73</v>
      </c>
      <c r="C6" s="55"/>
      <c r="D6" s="55"/>
      <c r="E6" s="56"/>
      <c r="F6" s="40"/>
    </row>
    <row r="7" spans="1:6">
      <c r="A7" s="55"/>
      <c r="B7" s="35"/>
      <c r="C7" s="55"/>
      <c r="D7" s="55"/>
      <c r="E7" s="56"/>
      <c r="F7" s="40"/>
    </row>
    <row r="8" spans="1:6">
      <c r="A8" s="55">
        <v>22.1</v>
      </c>
      <c r="B8" s="35" t="s">
        <v>74</v>
      </c>
      <c r="C8" s="55" t="s">
        <v>75</v>
      </c>
      <c r="D8" s="55">
        <v>15</v>
      </c>
      <c r="E8" s="56"/>
      <c r="F8" s="40">
        <f>D8*E8</f>
        <v>0</v>
      </c>
    </row>
    <row r="9" spans="1:6">
      <c r="A9" s="53"/>
      <c r="B9" s="57"/>
      <c r="C9" s="58"/>
      <c r="D9" s="53"/>
      <c r="E9" s="56"/>
      <c r="F9" s="40"/>
    </row>
    <row r="10" spans="1:6">
      <c r="A10" s="55">
        <v>22.2</v>
      </c>
      <c r="B10" s="35" t="s">
        <v>76</v>
      </c>
      <c r="C10" s="55" t="s">
        <v>75</v>
      </c>
      <c r="D10" s="55">
        <v>15</v>
      </c>
      <c r="E10" s="56"/>
      <c r="F10" s="40">
        <f t="shared" ref="F10:F64" si="0">D10*E10</f>
        <v>0</v>
      </c>
    </row>
    <row r="11" spans="1:6">
      <c r="A11" s="59"/>
      <c r="B11" s="35"/>
      <c r="C11" s="55"/>
      <c r="D11" s="55"/>
      <c r="E11" s="56"/>
      <c r="F11" s="40"/>
    </row>
    <row r="12" spans="1:6">
      <c r="A12" s="55">
        <v>22.3</v>
      </c>
      <c r="B12" s="35" t="s">
        <v>77</v>
      </c>
      <c r="C12" s="55" t="s">
        <v>75</v>
      </c>
      <c r="D12" s="55">
        <v>25</v>
      </c>
      <c r="E12" s="56"/>
      <c r="F12" s="40">
        <f t="shared" si="0"/>
        <v>0</v>
      </c>
    </row>
    <row r="13" spans="1:6">
      <c r="A13" s="55"/>
      <c r="B13" s="35"/>
      <c r="C13" s="60"/>
      <c r="D13" s="55"/>
      <c r="E13" s="56"/>
      <c r="F13" s="40"/>
    </row>
    <row r="14" spans="1:6">
      <c r="A14" s="55">
        <v>22.4</v>
      </c>
      <c r="B14" s="35" t="s">
        <v>78</v>
      </c>
      <c r="C14" s="55" t="s">
        <v>75</v>
      </c>
      <c r="D14" s="55">
        <f>D10</f>
        <v>15</v>
      </c>
      <c r="E14" s="56"/>
      <c r="F14" s="40">
        <f t="shared" si="0"/>
        <v>0</v>
      </c>
    </row>
    <row r="15" spans="1:6">
      <c r="A15" s="61"/>
      <c r="B15" s="35"/>
      <c r="C15" s="60"/>
      <c r="D15" s="55"/>
      <c r="E15" s="56"/>
      <c r="F15" s="40"/>
    </row>
    <row r="16" spans="1:6">
      <c r="A16" s="55">
        <v>22.5</v>
      </c>
      <c r="B16" s="35" t="s">
        <v>79</v>
      </c>
      <c r="C16" s="55" t="s">
        <v>75</v>
      </c>
      <c r="D16" s="55">
        <f>D14/10</f>
        <v>1.5</v>
      </c>
      <c r="E16" s="56"/>
      <c r="F16" s="40">
        <f t="shared" si="0"/>
        <v>0</v>
      </c>
    </row>
    <row r="17" spans="1:6">
      <c r="A17" s="61"/>
      <c r="B17" s="35"/>
      <c r="C17" s="60"/>
      <c r="D17" s="55"/>
      <c r="E17" s="56"/>
      <c r="F17" s="40"/>
    </row>
    <row r="18" spans="1:6">
      <c r="A18" s="55">
        <v>22.6</v>
      </c>
      <c r="B18" s="35" t="s">
        <v>80</v>
      </c>
      <c r="C18" s="55" t="s">
        <v>75</v>
      </c>
      <c r="D18" s="55">
        <v>25</v>
      </c>
      <c r="E18" s="56"/>
      <c r="F18" s="40">
        <f t="shared" si="0"/>
        <v>0</v>
      </c>
    </row>
    <row r="19" spans="1:6">
      <c r="A19" s="53"/>
      <c r="B19" s="35"/>
      <c r="C19" s="60"/>
      <c r="D19" s="55"/>
      <c r="E19" s="56"/>
      <c r="F19" s="40"/>
    </row>
    <row r="20" spans="1:6">
      <c r="A20" s="55">
        <v>22.7</v>
      </c>
      <c r="B20" s="35" t="s">
        <v>81</v>
      </c>
      <c r="C20" s="55" t="s">
        <v>75</v>
      </c>
      <c r="D20" s="55">
        <v>25</v>
      </c>
      <c r="E20" s="56"/>
      <c r="F20" s="40">
        <f t="shared" si="0"/>
        <v>0</v>
      </c>
    </row>
    <row r="21" spans="1:6">
      <c r="A21" s="59"/>
      <c r="B21" s="35"/>
      <c r="C21" s="60"/>
      <c r="D21" s="55"/>
      <c r="E21" s="56"/>
      <c r="F21" s="40"/>
    </row>
    <row r="22" spans="1:6">
      <c r="A22" s="55">
        <v>22.8</v>
      </c>
      <c r="B22" s="35" t="s">
        <v>82</v>
      </c>
      <c r="C22" s="55" t="s">
        <v>75</v>
      </c>
      <c r="D22" s="55">
        <v>25</v>
      </c>
      <c r="E22" s="56"/>
      <c r="F22" s="40">
        <f t="shared" si="0"/>
        <v>0</v>
      </c>
    </row>
    <row r="23" spans="1:6">
      <c r="A23" s="61"/>
      <c r="B23" s="35"/>
      <c r="C23" s="55"/>
      <c r="D23" s="62"/>
      <c r="E23" s="56"/>
      <c r="F23" s="40"/>
    </row>
    <row r="24" spans="1:6">
      <c r="A24" s="55">
        <v>22.9</v>
      </c>
      <c r="B24" s="35" t="s">
        <v>83</v>
      </c>
      <c r="C24" s="55" t="s">
        <v>75</v>
      </c>
      <c r="D24" s="55">
        <v>15</v>
      </c>
      <c r="E24" s="56"/>
      <c r="F24" s="40">
        <f t="shared" si="0"/>
        <v>0</v>
      </c>
    </row>
    <row r="25" spans="1:6">
      <c r="A25" s="61"/>
      <c r="B25" s="35"/>
      <c r="C25" s="60"/>
      <c r="D25" s="55"/>
      <c r="E25" s="56"/>
      <c r="F25" s="40"/>
    </row>
    <row r="26" spans="1:6" ht="26">
      <c r="A26" s="490" t="s">
        <v>482</v>
      </c>
      <c r="B26" s="38" t="s">
        <v>84</v>
      </c>
      <c r="C26" s="63" t="s">
        <v>75</v>
      </c>
      <c r="D26" s="63">
        <f>D24</f>
        <v>15</v>
      </c>
      <c r="E26" s="64"/>
      <c r="F26" s="40">
        <f t="shared" si="0"/>
        <v>0</v>
      </c>
    </row>
    <row r="27" spans="1:6">
      <c r="A27" s="55"/>
      <c r="B27" s="35"/>
      <c r="C27" s="55"/>
      <c r="D27" s="62"/>
      <c r="E27" s="56"/>
      <c r="F27" s="40"/>
    </row>
    <row r="28" spans="1:6">
      <c r="A28" s="55" t="s">
        <v>130</v>
      </c>
      <c r="B28" s="52" t="s">
        <v>85</v>
      </c>
      <c r="C28" s="55"/>
      <c r="D28" s="60"/>
      <c r="E28" s="67"/>
      <c r="F28" s="40"/>
    </row>
    <row r="29" spans="1:6">
      <c r="A29" s="55"/>
      <c r="B29" s="35"/>
      <c r="C29" s="55"/>
      <c r="D29" s="62"/>
      <c r="E29" s="56"/>
      <c r="F29" s="40"/>
    </row>
    <row r="30" spans="1:6" ht="26">
      <c r="A30" s="55"/>
      <c r="B30" s="57" t="s">
        <v>86</v>
      </c>
      <c r="C30" s="55"/>
      <c r="D30" s="62"/>
      <c r="E30" s="56"/>
      <c r="F30" s="40"/>
    </row>
    <row r="31" spans="1:6">
      <c r="A31" s="55"/>
      <c r="B31" s="35"/>
      <c r="C31" s="55"/>
      <c r="D31" s="62"/>
      <c r="E31" s="56"/>
      <c r="F31" s="40"/>
    </row>
    <row r="32" spans="1:6">
      <c r="A32" s="55">
        <v>22.11</v>
      </c>
      <c r="B32" s="35" t="s">
        <v>58</v>
      </c>
      <c r="C32" s="60" t="s">
        <v>59</v>
      </c>
      <c r="D32" s="62">
        <v>2.5</v>
      </c>
      <c r="E32" s="56"/>
      <c r="F32" s="40">
        <f t="shared" si="0"/>
        <v>0</v>
      </c>
    </row>
    <row r="33" spans="1:6">
      <c r="A33" s="55"/>
      <c r="B33" s="68"/>
      <c r="C33" s="55"/>
      <c r="D33" s="62"/>
      <c r="E33" s="56"/>
      <c r="F33" s="40"/>
    </row>
    <row r="34" spans="1:6">
      <c r="A34" s="55">
        <v>22.12</v>
      </c>
      <c r="B34" s="35" t="s">
        <v>87</v>
      </c>
      <c r="C34" s="55" t="s">
        <v>3</v>
      </c>
      <c r="D34" s="62">
        <v>5</v>
      </c>
      <c r="E34" s="56"/>
      <c r="F34" s="40">
        <f t="shared" si="0"/>
        <v>0</v>
      </c>
    </row>
    <row r="35" spans="1:6">
      <c r="A35" s="55"/>
      <c r="B35" s="68"/>
      <c r="C35" s="55"/>
      <c r="D35" s="62"/>
      <c r="E35" s="56"/>
      <c r="F35" s="40"/>
    </row>
    <row r="36" spans="1:6">
      <c r="A36" s="55">
        <v>22.13</v>
      </c>
      <c r="B36" s="35" t="s">
        <v>88</v>
      </c>
      <c r="C36" s="55" t="s">
        <v>3</v>
      </c>
      <c r="D36" s="62">
        <v>5</v>
      </c>
      <c r="E36" s="56"/>
      <c r="F36" s="40">
        <f t="shared" si="0"/>
        <v>0</v>
      </c>
    </row>
    <row r="37" spans="1:6">
      <c r="A37" s="55"/>
      <c r="B37" s="35"/>
      <c r="C37" s="55"/>
      <c r="D37" s="62"/>
      <c r="E37" s="56"/>
      <c r="F37" s="40"/>
    </row>
    <row r="38" spans="1:6" ht="16">
      <c r="A38" s="55">
        <v>22.14</v>
      </c>
      <c r="B38" s="35" t="s">
        <v>89</v>
      </c>
      <c r="C38" s="55" t="s">
        <v>90</v>
      </c>
      <c r="D38" s="62">
        <f>D36/5</f>
        <v>1</v>
      </c>
      <c r="E38" s="56"/>
      <c r="F38" s="40">
        <f t="shared" si="0"/>
        <v>0</v>
      </c>
    </row>
    <row r="39" spans="1:6">
      <c r="A39" s="55"/>
      <c r="B39" s="35"/>
      <c r="C39" s="55"/>
      <c r="D39" s="62"/>
      <c r="E39" s="56"/>
      <c r="F39" s="40"/>
    </row>
    <row r="40" spans="1:6" ht="16">
      <c r="A40" s="55">
        <v>22.15</v>
      </c>
      <c r="B40" s="35" t="s">
        <v>91</v>
      </c>
      <c r="C40" s="55" t="s">
        <v>90</v>
      </c>
      <c r="D40" s="62">
        <f>D38</f>
        <v>1</v>
      </c>
      <c r="E40" s="56"/>
      <c r="F40" s="40">
        <f t="shared" si="0"/>
        <v>0</v>
      </c>
    </row>
    <row r="41" spans="1:6">
      <c r="A41" s="55"/>
      <c r="B41" s="35"/>
      <c r="C41" s="55"/>
      <c r="D41" s="62"/>
      <c r="E41" s="56"/>
      <c r="F41" s="40"/>
    </row>
    <row r="42" spans="1:6" ht="16">
      <c r="A42" s="55">
        <v>22.16</v>
      </c>
      <c r="B42" s="35" t="s">
        <v>92</v>
      </c>
      <c r="C42" s="55" t="s">
        <v>93</v>
      </c>
      <c r="D42" s="62">
        <v>5</v>
      </c>
      <c r="E42" s="56"/>
      <c r="F42" s="40">
        <f t="shared" si="0"/>
        <v>0</v>
      </c>
    </row>
    <row r="43" spans="1:6">
      <c r="A43" s="55"/>
      <c r="B43" s="35"/>
      <c r="C43" s="55"/>
      <c r="D43" s="62"/>
      <c r="E43" s="56"/>
      <c r="F43" s="40"/>
    </row>
    <row r="44" spans="1:6" ht="16">
      <c r="A44" s="55">
        <v>22.17</v>
      </c>
      <c r="B44" s="35" t="s">
        <v>94</v>
      </c>
      <c r="C44" s="55" t="s">
        <v>93</v>
      </c>
      <c r="D44" s="62">
        <f>D42</f>
        <v>5</v>
      </c>
      <c r="E44" s="56"/>
      <c r="F44" s="40">
        <f t="shared" si="0"/>
        <v>0</v>
      </c>
    </row>
    <row r="45" spans="1:6">
      <c r="A45" s="55"/>
      <c r="B45" s="35"/>
      <c r="C45" s="55"/>
      <c r="D45" s="62"/>
      <c r="E45" s="56"/>
      <c r="F45" s="40"/>
    </row>
    <row r="46" spans="1:6">
      <c r="A46" s="55">
        <v>22.18</v>
      </c>
      <c r="B46" s="35" t="s">
        <v>95</v>
      </c>
      <c r="C46" s="55" t="s">
        <v>3</v>
      </c>
      <c r="D46" s="62">
        <v>5</v>
      </c>
      <c r="E46" s="56"/>
      <c r="F46" s="40">
        <f t="shared" si="0"/>
        <v>0</v>
      </c>
    </row>
    <row r="47" spans="1:6">
      <c r="A47" s="55"/>
      <c r="B47" s="35"/>
      <c r="C47" s="55"/>
      <c r="D47" s="62"/>
      <c r="E47" s="56"/>
      <c r="F47" s="40"/>
    </row>
    <row r="48" spans="1:6">
      <c r="A48" s="55">
        <v>22.19</v>
      </c>
      <c r="B48" s="35" t="s">
        <v>96</v>
      </c>
      <c r="C48" s="55" t="s">
        <v>24</v>
      </c>
      <c r="D48" s="62">
        <v>5</v>
      </c>
      <c r="E48" s="56"/>
      <c r="F48" s="40">
        <f t="shared" si="0"/>
        <v>0</v>
      </c>
    </row>
    <row r="49" spans="1:6">
      <c r="A49" s="55"/>
      <c r="B49" s="35"/>
      <c r="C49" s="55"/>
      <c r="D49" s="62"/>
      <c r="E49" s="56"/>
      <c r="F49" s="40"/>
    </row>
    <row r="50" spans="1:6" ht="16">
      <c r="A50" s="69">
        <v>22.2</v>
      </c>
      <c r="B50" s="35" t="s">
        <v>97</v>
      </c>
      <c r="C50" s="55" t="s">
        <v>90</v>
      </c>
      <c r="D50" s="62">
        <v>25</v>
      </c>
      <c r="E50" s="56"/>
      <c r="F50" s="40">
        <f t="shared" si="0"/>
        <v>0</v>
      </c>
    </row>
    <row r="51" spans="1:6">
      <c r="A51" s="55"/>
      <c r="B51" s="35"/>
      <c r="C51" s="55"/>
      <c r="D51" s="62"/>
      <c r="E51" s="56"/>
      <c r="F51" s="40"/>
    </row>
    <row r="52" spans="1:6">
      <c r="A52" s="55">
        <v>22.3</v>
      </c>
      <c r="B52" s="35" t="s">
        <v>98</v>
      </c>
      <c r="C52" s="55" t="s">
        <v>24</v>
      </c>
      <c r="D52" s="62">
        <v>500</v>
      </c>
      <c r="E52" s="56"/>
      <c r="F52" s="40">
        <f t="shared" si="0"/>
        <v>0</v>
      </c>
    </row>
    <row r="53" spans="1:6">
      <c r="A53" s="55"/>
      <c r="B53" s="70"/>
      <c r="C53" s="55"/>
      <c r="D53" s="62"/>
      <c r="E53" s="56"/>
      <c r="F53" s="40"/>
    </row>
    <row r="54" spans="1:6">
      <c r="A54" s="55">
        <v>22.31</v>
      </c>
      <c r="B54" s="35" t="s">
        <v>99</v>
      </c>
      <c r="C54" s="55" t="s">
        <v>24</v>
      </c>
      <c r="D54" s="62">
        <v>500</v>
      </c>
      <c r="E54" s="56"/>
      <c r="F54" s="40">
        <f t="shared" si="0"/>
        <v>0</v>
      </c>
    </row>
    <row r="55" spans="1:6">
      <c r="A55" s="55"/>
      <c r="B55" s="35"/>
      <c r="C55" s="55"/>
      <c r="D55" s="62"/>
      <c r="E55" s="56"/>
      <c r="F55" s="40"/>
    </row>
    <row r="56" spans="1:6" ht="16">
      <c r="A56" s="55">
        <v>22.32</v>
      </c>
      <c r="B56" s="35" t="s">
        <v>100</v>
      </c>
      <c r="C56" s="55" t="s">
        <v>90</v>
      </c>
      <c r="D56" s="62">
        <v>150</v>
      </c>
      <c r="E56" s="56"/>
      <c r="F56" s="40">
        <f t="shared" si="0"/>
        <v>0</v>
      </c>
    </row>
    <row r="57" spans="1:6">
      <c r="A57" s="55"/>
      <c r="B57" s="35"/>
      <c r="C57" s="55"/>
      <c r="D57" s="62"/>
      <c r="E57" s="56"/>
      <c r="F57" s="40"/>
    </row>
    <row r="58" spans="1:6" ht="16">
      <c r="A58" s="55">
        <v>22.34</v>
      </c>
      <c r="B58" s="35" t="s">
        <v>101</v>
      </c>
      <c r="C58" s="55" t="s">
        <v>90</v>
      </c>
      <c r="D58" s="62">
        <v>5</v>
      </c>
      <c r="E58" s="56"/>
      <c r="F58" s="40">
        <f t="shared" si="0"/>
        <v>0</v>
      </c>
    </row>
    <row r="59" spans="1:6">
      <c r="A59" s="55"/>
      <c r="B59" s="70"/>
      <c r="C59" s="55"/>
      <c r="D59" s="62"/>
      <c r="E59" s="56"/>
      <c r="F59" s="40"/>
    </row>
    <row r="60" spans="1:6" ht="16">
      <c r="A60" s="55">
        <v>22.35</v>
      </c>
      <c r="B60" s="35" t="s">
        <v>102</v>
      </c>
      <c r="C60" s="55" t="s">
        <v>90</v>
      </c>
      <c r="D60" s="62">
        <v>5</v>
      </c>
      <c r="E60" s="56"/>
      <c r="F60" s="40">
        <f t="shared" si="0"/>
        <v>0</v>
      </c>
    </row>
    <row r="61" spans="1:6">
      <c r="A61" s="55"/>
      <c r="B61" s="70"/>
      <c r="C61" s="55"/>
      <c r="D61" s="62"/>
      <c r="E61" s="56"/>
      <c r="F61" s="40"/>
    </row>
    <row r="62" spans="1:6" ht="16">
      <c r="A62" s="55">
        <v>22.36</v>
      </c>
      <c r="B62" s="35" t="s">
        <v>103</v>
      </c>
      <c r="C62" s="55" t="s">
        <v>90</v>
      </c>
      <c r="D62" s="62">
        <v>5</v>
      </c>
      <c r="E62" s="56"/>
      <c r="F62" s="40">
        <f t="shared" si="0"/>
        <v>0</v>
      </c>
    </row>
    <row r="63" spans="1:6">
      <c r="A63" s="55"/>
      <c r="B63" s="35"/>
      <c r="C63" s="55"/>
      <c r="D63" s="62"/>
      <c r="E63" s="56"/>
      <c r="F63" s="40"/>
    </row>
    <row r="64" spans="1:6" ht="16">
      <c r="A64" s="55">
        <v>22.37</v>
      </c>
      <c r="B64" s="35" t="s">
        <v>119</v>
      </c>
      <c r="C64" s="55" t="s">
        <v>90</v>
      </c>
      <c r="D64" s="62">
        <v>5</v>
      </c>
      <c r="E64" s="56"/>
      <c r="F64" s="40">
        <f t="shared" si="0"/>
        <v>0</v>
      </c>
    </row>
    <row r="65" spans="1:6">
      <c r="A65" s="63"/>
      <c r="B65" s="38"/>
      <c r="C65" s="63"/>
      <c r="D65" s="71"/>
      <c r="E65" s="64"/>
      <c r="F65" s="40"/>
    </row>
    <row r="66" spans="1:6" ht="26">
      <c r="A66" s="63">
        <v>22.8</v>
      </c>
      <c r="B66" s="38" t="s">
        <v>187</v>
      </c>
      <c r="C66" s="63" t="s">
        <v>104</v>
      </c>
      <c r="D66" s="71">
        <v>1</v>
      </c>
      <c r="E66" s="64"/>
      <c r="F66" s="65"/>
    </row>
    <row r="67" spans="1:6">
      <c r="A67" s="63"/>
      <c r="B67" s="38"/>
      <c r="C67" s="63"/>
      <c r="D67" s="71"/>
      <c r="E67" s="64"/>
      <c r="F67" s="65"/>
    </row>
    <row r="68" spans="1:6" ht="26.5" thickBot="1">
      <c r="A68" s="63">
        <v>22.9</v>
      </c>
      <c r="B68" s="38" t="s">
        <v>182</v>
      </c>
      <c r="C68" s="63" t="s">
        <v>104</v>
      </c>
      <c r="D68" s="71">
        <v>1</v>
      </c>
      <c r="E68" s="64"/>
      <c r="F68" s="65"/>
    </row>
    <row r="69" spans="1:6" ht="13.5" thickBot="1">
      <c r="A69" s="781" t="s">
        <v>180</v>
      </c>
      <c r="B69" s="782"/>
      <c r="C69" s="782"/>
      <c r="D69" s="782"/>
      <c r="E69" s="783"/>
      <c r="F69" s="641">
        <f>SUM(F7:F68)</f>
        <v>0</v>
      </c>
    </row>
    <row r="70" spans="1:6" ht="31.5" thickBot="1">
      <c r="A70" s="2" t="s">
        <v>50</v>
      </c>
      <c r="B70" s="3" t="s">
        <v>51</v>
      </c>
      <c r="C70" s="4" t="s">
        <v>52</v>
      </c>
      <c r="D70" s="5" t="s">
        <v>53</v>
      </c>
      <c r="E70" s="6" t="s">
        <v>54</v>
      </c>
      <c r="F70" s="23" t="s">
        <v>55</v>
      </c>
    </row>
    <row r="71" spans="1:6" ht="13.5" thickBot="1">
      <c r="A71" s="781" t="s">
        <v>181</v>
      </c>
      <c r="B71" s="782"/>
      <c r="C71" s="782"/>
      <c r="D71" s="782"/>
      <c r="E71" s="783"/>
      <c r="F71" s="72">
        <f>F69</f>
        <v>0</v>
      </c>
    </row>
    <row r="72" spans="1:6">
      <c r="A72" s="53" t="s">
        <v>131</v>
      </c>
      <c r="B72" s="52" t="s">
        <v>0</v>
      </c>
      <c r="C72" s="60"/>
      <c r="D72" s="36"/>
      <c r="E72" s="56"/>
      <c r="F72" s="44"/>
    </row>
    <row r="73" spans="1:6">
      <c r="A73" s="55"/>
      <c r="B73" s="35"/>
      <c r="C73" s="60"/>
      <c r="D73" s="36"/>
      <c r="E73" s="56"/>
      <c r="F73" s="44"/>
    </row>
    <row r="74" spans="1:6" ht="52">
      <c r="A74" s="55"/>
      <c r="B74" s="57" t="s">
        <v>105</v>
      </c>
      <c r="C74" s="60"/>
      <c r="D74" s="36"/>
      <c r="E74" s="56"/>
      <c r="F74" s="40"/>
    </row>
    <row r="75" spans="1:6" ht="13.5" thickBot="1">
      <c r="A75" s="55"/>
      <c r="B75" s="35"/>
      <c r="C75" s="60"/>
      <c r="D75" s="36"/>
      <c r="E75" s="64"/>
      <c r="F75" s="40"/>
    </row>
    <row r="76" spans="1:6" ht="13.5" thickBot="1">
      <c r="A76" s="55">
        <v>22.38</v>
      </c>
      <c r="B76" s="35" t="s">
        <v>106</v>
      </c>
      <c r="C76" s="55" t="s">
        <v>75</v>
      </c>
      <c r="D76" s="36">
        <v>2</v>
      </c>
      <c r="E76" s="66"/>
      <c r="F76" s="40">
        <f t="shared" ref="F76:F98" si="1">D76*E76</f>
        <v>0</v>
      </c>
    </row>
    <row r="77" spans="1:6">
      <c r="A77" s="55"/>
      <c r="B77" s="35"/>
      <c r="C77" s="60"/>
      <c r="D77" s="36"/>
      <c r="E77" s="73"/>
      <c r="F77" s="40"/>
    </row>
    <row r="78" spans="1:6">
      <c r="A78" s="55">
        <v>22.39</v>
      </c>
      <c r="B78" s="35" t="s">
        <v>107</v>
      </c>
      <c r="C78" s="55" t="s">
        <v>75</v>
      </c>
      <c r="D78" s="36">
        <v>2</v>
      </c>
      <c r="E78" s="56"/>
      <c r="F78" s="40">
        <f t="shared" si="1"/>
        <v>0</v>
      </c>
    </row>
    <row r="79" spans="1:6">
      <c r="A79" s="55"/>
      <c r="B79" s="35"/>
      <c r="C79" s="55"/>
      <c r="D79" s="36"/>
      <c r="E79" s="56"/>
      <c r="F79" s="40"/>
    </row>
    <row r="80" spans="1:6">
      <c r="A80" s="55">
        <v>22.4</v>
      </c>
      <c r="B80" s="35" t="s">
        <v>108</v>
      </c>
      <c r="C80" s="55" t="s">
        <v>75</v>
      </c>
      <c r="D80" s="36">
        <v>2</v>
      </c>
      <c r="E80" s="56"/>
      <c r="F80" s="40">
        <f t="shared" si="1"/>
        <v>0</v>
      </c>
    </row>
    <row r="81" spans="1:6">
      <c r="A81" s="55"/>
      <c r="B81" s="35"/>
      <c r="C81" s="55"/>
      <c r="D81" s="36"/>
      <c r="E81" s="56"/>
      <c r="F81" s="40"/>
    </row>
    <row r="82" spans="1:6">
      <c r="A82" s="55">
        <v>22.41</v>
      </c>
      <c r="B82" s="35" t="s">
        <v>109</v>
      </c>
      <c r="C82" s="55" t="s">
        <v>75</v>
      </c>
      <c r="D82" s="36">
        <v>5</v>
      </c>
      <c r="E82" s="56"/>
      <c r="F82" s="40">
        <f t="shared" si="1"/>
        <v>0</v>
      </c>
    </row>
    <row r="83" spans="1:6">
      <c r="A83" s="55"/>
      <c r="B83" s="35"/>
      <c r="C83" s="55"/>
      <c r="D83" s="36"/>
      <c r="E83" s="56"/>
      <c r="F83" s="40"/>
    </row>
    <row r="84" spans="1:6">
      <c r="A84" s="55">
        <v>22.42</v>
      </c>
      <c r="B84" s="35" t="s">
        <v>110</v>
      </c>
      <c r="C84" s="55" t="s">
        <v>75</v>
      </c>
      <c r="D84" s="36">
        <f>D80</f>
        <v>2</v>
      </c>
      <c r="E84" s="56"/>
      <c r="F84" s="40">
        <f t="shared" si="1"/>
        <v>0</v>
      </c>
    </row>
    <row r="85" spans="1:6">
      <c r="A85" s="55"/>
      <c r="B85" s="35"/>
      <c r="C85" s="55"/>
      <c r="D85" s="36"/>
      <c r="E85" s="56"/>
      <c r="F85" s="40"/>
    </row>
    <row r="86" spans="1:6" ht="16">
      <c r="A86" s="55">
        <v>22.43</v>
      </c>
      <c r="B86" s="35" t="s">
        <v>111</v>
      </c>
      <c r="C86" s="55" t="s">
        <v>75</v>
      </c>
      <c r="D86" s="36">
        <f>D84</f>
        <v>2</v>
      </c>
      <c r="E86" s="56"/>
      <c r="F86" s="40">
        <f t="shared" si="1"/>
        <v>0</v>
      </c>
    </row>
    <row r="87" spans="1:6">
      <c r="A87" s="55"/>
      <c r="B87" s="35"/>
      <c r="C87" s="55"/>
      <c r="D87" s="36"/>
      <c r="E87" s="56"/>
      <c r="F87" s="40"/>
    </row>
    <row r="88" spans="1:6">
      <c r="A88" s="55">
        <v>22.44</v>
      </c>
      <c r="B88" s="35" t="s">
        <v>112</v>
      </c>
      <c r="C88" s="55" t="s">
        <v>75</v>
      </c>
      <c r="D88" s="74">
        <v>5</v>
      </c>
      <c r="E88" s="56"/>
      <c r="F88" s="40">
        <f t="shared" si="1"/>
        <v>0</v>
      </c>
    </row>
    <row r="89" spans="1:6">
      <c r="A89" s="69"/>
      <c r="B89" s="35"/>
      <c r="C89" s="55"/>
      <c r="D89" s="36"/>
      <c r="E89" s="56"/>
      <c r="F89" s="40"/>
    </row>
    <row r="90" spans="1:6">
      <c r="A90" s="55">
        <v>22.45</v>
      </c>
      <c r="B90" s="35" t="s">
        <v>113</v>
      </c>
      <c r="C90" s="55" t="s">
        <v>75</v>
      </c>
      <c r="D90" s="74">
        <v>5</v>
      </c>
      <c r="E90" s="56"/>
      <c r="F90" s="40">
        <f t="shared" si="1"/>
        <v>0</v>
      </c>
    </row>
    <row r="91" spans="1:6">
      <c r="A91" s="55"/>
      <c r="B91" s="35"/>
      <c r="C91" s="55"/>
      <c r="D91" s="74"/>
      <c r="E91" s="56"/>
      <c r="F91" s="40"/>
    </row>
    <row r="92" spans="1:6">
      <c r="A92" s="55">
        <v>22.46</v>
      </c>
      <c r="B92" s="35" t="s">
        <v>114</v>
      </c>
      <c r="C92" s="55" t="s">
        <v>75</v>
      </c>
      <c r="D92" s="74">
        <v>2</v>
      </c>
      <c r="E92" s="56"/>
      <c r="F92" s="40">
        <f t="shared" si="1"/>
        <v>0</v>
      </c>
    </row>
    <row r="93" spans="1:6">
      <c r="A93" s="55"/>
      <c r="B93" s="35"/>
      <c r="C93" s="55"/>
      <c r="D93" s="74"/>
      <c r="E93" s="56"/>
      <c r="F93" s="40"/>
    </row>
    <row r="94" spans="1:6">
      <c r="A94" s="55">
        <v>22.47</v>
      </c>
      <c r="B94" s="35" t="s">
        <v>115</v>
      </c>
      <c r="C94" s="55" t="s">
        <v>75</v>
      </c>
      <c r="D94" s="74">
        <v>15</v>
      </c>
      <c r="E94" s="56"/>
      <c r="F94" s="40">
        <f t="shared" si="1"/>
        <v>0</v>
      </c>
    </row>
    <row r="95" spans="1:6">
      <c r="A95" s="53"/>
      <c r="B95" s="70"/>
      <c r="C95" s="55"/>
      <c r="D95" s="74"/>
      <c r="E95" s="56"/>
      <c r="F95" s="40"/>
    </row>
    <row r="96" spans="1:6">
      <c r="A96" s="55">
        <v>22.48</v>
      </c>
      <c r="B96" s="35" t="s">
        <v>116</v>
      </c>
      <c r="C96" s="55" t="s">
        <v>75</v>
      </c>
      <c r="D96" s="74">
        <v>5</v>
      </c>
      <c r="E96" s="56"/>
      <c r="F96" s="40">
        <f t="shared" si="1"/>
        <v>0</v>
      </c>
    </row>
    <row r="97" spans="1:6">
      <c r="A97" s="55"/>
      <c r="B97" s="35"/>
      <c r="C97" s="55"/>
      <c r="D97" s="74"/>
      <c r="E97" s="56"/>
      <c r="F97" s="40"/>
    </row>
    <row r="98" spans="1:6" ht="13.5" thickBot="1">
      <c r="A98" s="55">
        <v>22.49</v>
      </c>
      <c r="B98" s="35" t="s">
        <v>117</v>
      </c>
      <c r="C98" s="55" t="s">
        <v>75</v>
      </c>
      <c r="D98" s="74">
        <f>D96*(2/5)</f>
        <v>2</v>
      </c>
      <c r="E98" s="56"/>
      <c r="F98" s="40">
        <f t="shared" si="1"/>
        <v>0</v>
      </c>
    </row>
    <row r="99" spans="1:6" ht="16" thickBot="1">
      <c r="A99" s="55"/>
      <c r="B99" s="784" t="s">
        <v>118</v>
      </c>
      <c r="C99" s="785"/>
      <c r="D99" s="785"/>
      <c r="E99" s="786"/>
      <c r="F99" s="642">
        <f>SUM(F71:F98)</f>
        <v>0</v>
      </c>
    </row>
  </sheetData>
  <protectedRanges>
    <protectedRange sqref="F69 F71 F67 F3:F65 F72:F98" name="Range1_16"/>
    <protectedRange sqref="F68 F66" name="Range1_16_8"/>
    <protectedRange sqref="E71 E69" name="Range1_16_2_1"/>
    <protectedRange sqref="E72:E98 E3:E65 E67" name="Range1_16_1"/>
    <protectedRange sqref="E68 E66" name="Range1_16_8_1"/>
  </protectedRanges>
  <mergeCells count="4">
    <mergeCell ref="A1:F1"/>
    <mergeCell ref="A69:E69"/>
    <mergeCell ref="A71:E71"/>
    <mergeCell ref="B99:E99"/>
  </mergeCells>
  <printOptions horizontalCentered="1"/>
  <pageMargins left="0.5" right="0.5" top="0" bottom="0" header="0.5" footer="0.25"/>
  <pageSetup paperSize="8" scale="91" fitToHeight="0" orientation="portrait" horizontalDpi="4294967293" r:id="rId1"/>
  <headerFooter alignWithMargins="0"/>
  <rowBreaks count="1" manualBreakCount="1">
    <brk id="69"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875DC-1137-443A-8378-16340B34B9BC}">
  <sheetPr>
    <pageSetUpPr fitToPage="1"/>
  </sheetPr>
  <dimension ref="A1:O30"/>
  <sheetViews>
    <sheetView view="pageBreakPreview" zoomScale="62" zoomScaleSheetLayoutView="62" workbookViewId="0">
      <selection activeCell="F5" sqref="F5:F27"/>
    </sheetView>
  </sheetViews>
  <sheetFormatPr defaultColWidth="9.1796875" defaultRowHeight="15.5"/>
  <cols>
    <col min="1" max="1" width="11.54296875" style="484" customWidth="1"/>
    <col min="2" max="2" width="78.1796875" style="447" customWidth="1"/>
    <col min="3" max="3" width="9.81640625" style="278" customWidth="1"/>
    <col min="4" max="4" width="15.453125" style="448" customWidth="1"/>
    <col min="5" max="5" width="15.1796875" style="449" customWidth="1"/>
    <col min="6" max="6" width="20.54296875" style="450" customWidth="1"/>
    <col min="8" max="8" width="18.1796875" bestFit="1" customWidth="1"/>
    <col min="11" max="15" width="9.1796875" hidden="1" customWidth="1"/>
    <col min="16" max="16" width="0" hidden="1" customWidth="1"/>
  </cols>
  <sheetData>
    <row r="1" spans="1:6" ht="26.5" customHeight="1" thickBot="1">
      <c r="A1" s="787" t="s">
        <v>210</v>
      </c>
      <c r="B1" s="787"/>
      <c r="C1" s="787"/>
      <c r="D1" s="787"/>
      <c r="E1" s="787"/>
      <c r="F1" s="787"/>
    </row>
    <row r="2" spans="1:6" ht="42" customHeight="1" thickBot="1">
      <c r="A2" s="227" t="s">
        <v>50</v>
      </c>
      <c r="B2" s="231" t="s">
        <v>51</v>
      </c>
      <c r="C2" s="253" t="s">
        <v>52</v>
      </c>
      <c r="D2" s="254" t="s">
        <v>53</v>
      </c>
      <c r="E2" s="255" t="s">
        <v>54</v>
      </c>
      <c r="F2" s="256" t="s">
        <v>55</v>
      </c>
    </row>
    <row r="3" spans="1:6" ht="16" thickBot="1">
      <c r="A3" s="495">
        <v>24.01</v>
      </c>
      <c r="B3" s="495" t="s">
        <v>190</v>
      </c>
      <c r="C3" s="491"/>
      <c r="D3" s="496"/>
      <c r="E3" s="497"/>
      <c r="F3" s="498"/>
    </row>
    <row r="4" spans="1:6">
      <c r="A4" s="499"/>
      <c r="B4" s="500"/>
      <c r="C4" s="501"/>
      <c r="D4" s="502"/>
      <c r="E4" s="503"/>
      <c r="F4" s="504"/>
    </row>
    <row r="5" spans="1:6" ht="57" customHeight="1" thickBot="1">
      <c r="A5" s="505" t="s">
        <v>377</v>
      </c>
      <c r="B5" s="506" t="s">
        <v>317</v>
      </c>
      <c r="C5" s="538" t="s">
        <v>15</v>
      </c>
      <c r="D5" s="507">
        <v>1</v>
      </c>
      <c r="E5" s="508"/>
      <c r="F5" s="509"/>
    </row>
    <row r="6" spans="1:6" ht="34.75" customHeight="1" thickBot="1">
      <c r="A6" s="495">
        <v>24.02</v>
      </c>
      <c r="B6" s="495" t="s">
        <v>367</v>
      </c>
      <c r="C6" s="497"/>
      <c r="D6" s="510"/>
      <c r="E6" s="511"/>
      <c r="F6" s="512"/>
    </row>
    <row r="7" spans="1:6" ht="77.5">
      <c r="A7" s="513" t="s">
        <v>365</v>
      </c>
      <c r="B7" s="514" t="s">
        <v>188</v>
      </c>
      <c r="C7" s="539" t="s">
        <v>15</v>
      </c>
      <c r="D7" s="515">
        <v>1</v>
      </c>
      <c r="E7" s="516"/>
      <c r="F7" s="517"/>
    </row>
    <row r="8" spans="1:6">
      <c r="A8" s="518"/>
      <c r="B8" s="494"/>
      <c r="C8" s="493"/>
      <c r="D8" s="519"/>
      <c r="E8" s="520"/>
      <c r="F8" s="521"/>
    </row>
    <row r="9" spans="1:6" ht="46.5">
      <c r="A9" s="505" t="s">
        <v>366</v>
      </c>
      <c r="B9" s="506" t="s">
        <v>189</v>
      </c>
      <c r="C9" s="538" t="s">
        <v>15</v>
      </c>
      <c r="D9" s="507">
        <v>1</v>
      </c>
      <c r="E9" s="508"/>
      <c r="F9" s="509"/>
    </row>
    <row r="10" spans="1:6">
      <c r="A10" s="522"/>
      <c r="B10" s="523"/>
      <c r="C10" s="540"/>
      <c r="D10" s="524"/>
      <c r="E10" s="525"/>
      <c r="F10" s="526"/>
    </row>
    <row r="11" spans="1:6" ht="62">
      <c r="A11" s="513" t="s">
        <v>369</v>
      </c>
      <c r="B11" s="514" t="s">
        <v>318</v>
      </c>
      <c r="C11" s="539" t="s">
        <v>15</v>
      </c>
      <c r="D11" s="515">
        <v>1</v>
      </c>
      <c r="E11" s="516"/>
      <c r="F11" s="517"/>
    </row>
    <row r="12" spans="1:6">
      <c r="A12" s="518"/>
      <c r="B12" s="494"/>
      <c r="C12" s="541"/>
      <c r="D12" s="542"/>
      <c r="E12" s="528"/>
      <c r="F12" s="529"/>
    </row>
    <row r="13" spans="1:6" ht="41.5" customHeight="1">
      <c r="A13" s="518" t="s">
        <v>368</v>
      </c>
      <c r="B13" s="494" t="s">
        <v>322</v>
      </c>
      <c r="C13" s="493" t="s">
        <v>15</v>
      </c>
      <c r="D13" s="519">
        <v>1</v>
      </c>
      <c r="E13" s="519"/>
      <c r="F13" s="519"/>
    </row>
    <row r="14" spans="1:6" ht="16.399999999999999" customHeight="1">
      <c r="A14" s="518"/>
      <c r="B14" s="494"/>
      <c r="C14" s="493"/>
      <c r="D14" s="519"/>
      <c r="E14" s="519"/>
      <c r="F14" s="519"/>
    </row>
    <row r="15" spans="1:6" ht="31">
      <c r="A15" s="518" t="s">
        <v>370</v>
      </c>
      <c r="B15" s="494" t="s">
        <v>321</v>
      </c>
      <c r="C15" s="493" t="s">
        <v>15</v>
      </c>
      <c r="D15" s="519">
        <v>1</v>
      </c>
      <c r="E15" s="519"/>
      <c r="F15" s="519"/>
    </row>
    <row r="16" spans="1:6">
      <c r="A16" s="518"/>
      <c r="B16" s="494"/>
      <c r="C16" s="493"/>
      <c r="D16" s="528"/>
      <c r="E16" s="493"/>
      <c r="F16" s="270"/>
    </row>
    <row r="17" spans="1:6" ht="31">
      <c r="A17" s="518" t="s">
        <v>371</v>
      </c>
      <c r="B17" s="494" t="s">
        <v>383</v>
      </c>
      <c r="C17" s="493" t="s">
        <v>15</v>
      </c>
      <c r="D17" s="519">
        <v>1</v>
      </c>
      <c r="E17" s="519"/>
      <c r="F17" s="519"/>
    </row>
    <row r="18" spans="1:6">
      <c r="A18" s="494"/>
      <c r="B18" s="494"/>
      <c r="C18" s="493"/>
      <c r="D18" s="493"/>
      <c r="E18" s="493"/>
      <c r="F18" s="270"/>
    </row>
    <row r="19" spans="1:6" ht="31">
      <c r="A19" s="530" t="s">
        <v>372</v>
      </c>
      <c r="B19" s="494" t="s">
        <v>191</v>
      </c>
      <c r="C19" s="493" t="s">
        <v>15</v>
      </c>
      <c r="D19" s="519">
        <v>1</v>
      </c>
      <c r="E19" s="519"/>
      <c r="F19" s="519"/>
    </row>
    <row r="20" spans="1:6">
      <c r="A20" s="530"/>
      <c r="B20" s="494"/>
      <c r="C20" s="493"/>
      <c r="D20" s="524"/>
      <c r="E20" s="524"/>
      <c r="F20" s="524"/>
    </row>
    <row r="21" spans="1:6" ht="31">
      <c r="A21" s="530" t="s">
        <v>373</v>
      </c>
      <c r="B21" s="494" t="s">
        <v>320</v>
      </c>
      <c r="C21" s="493" t="s">
        <v>15</v>
      </c>
      <c r="D21" s="524">
        <v>1</v>
      </c>
      <c r="E21" s="524"/>
      <c r="F21" s="524"/>
    </row>
    <row r="22" spans="1:6">
      <c r="A22" s="530"/>
      <c r="B22" s="494"/>
      <c r="C22" s="493"/>
      <c r="D22" s="524"/>
      <c r="E22" s="524"/>
      <c r="F22" s="524"/>
    </row>
    <row r="23" spans="1:6" ht="31">
      <c r="A23" s="530" t="s">
        <v>374</v>
      </c>
      <c r="B23" s="494" t="s">
        <v>312</v>
      </c>
      <c r="C23" s="493" t="s">
        <v>15</v>
      </c>
      <c r="D23" s="524">
        <v>1</v>
      </c>
      <c r="E23" s="524"/>
      <c r="F23" s="524"/>
    </row>
    <row r="24" spans="1:6">
      <c r="A24" s="530"/>
      <c r="B24" s="494"/>
      <c r="C24" s="493"/>
      <c r="D24" s="524"/>
      <c r="E24" s="524"/>
      <c r="F24" s="524"/>
    </row>
    <row r="25" spans="1:6" ht="40.75" customHeight="1">
      <c r="A25" s="530" t="s">
        <v>375</v>
      </c>
      <c r="B25" s="494" t="s">
        <v>319</v>
      </c>
      <c r="C25" s="493" t="s">
        <v>15</v>
      </c>
      <c r="D25" s="524">
        <v>1</v>
      </c>
      <c r="E25" s="524"/>
      <c r="F25" s="524"/>
    </row>
    <row r="26" spans="1:6">
      <c r="A26" s="530"/>
      <c r="B26" s="494"/>
      <c r="C26" s="493"/>
      <c r="D26" s="524"/>
      <c r="E26" s="524"/>
      <c r="F26" s="524"/>
    </row>
    <row r="27" spans="1:6" ht="40.75" customHeight="1">
      <c r="A27" s="530" t="s">
        <v>376</v>
      </c>
      <c r="B27" s="494" t="s">
        <v>313</v>
      </c>
      <c r="C27" s="493" t="s">
        <v>15</v>
      </c>
      <c r="D27" s="524">
        <v>1</v>
      </c>
      <c r="E27" s="524"/>
      <c r="F27" s="524"/>
    </row>
    <row r="28" spans="1:6">
      <c r="A28" s="494"/>
      <c r="B28" s="494"/>
      <c r="C28" s="493"/>
      <c r="D28" s="493"/>
      <c r="E28" s="493"/>
      <c r="F28" s="531"/>
    </row>
    <row r="29" spans="1:6" ht="16" thickBot="1">
      <c r="A29" s="532"/>
      <c r="B29" s="533"/>
      <c r="C29" s="534"/>
      <c r="D29" s="535"/>
      <c r="E29" s="536"/>
      <c r="F29" s="537"/>
    </row>
    <row r="30" spans="1:6" ht="16" thickBot="1">
      <c r="A30" s="788" t="s">
        <v>206</v>
      </c>
      <c r="B30" s="789"/>
      <c r="C30" s="789"/>
      <c r="D30" s="789"/>
      <c r="E30" s="790"/>
      <c r="F30" s="256">
        <f>SUM(F5:F29)</f>
        <v>0</v>
      </c>
    </row>
  </sheetData>
  <protectedRanges>
    <protectedRange sqref="E5:F11" name="Range1_16_1_1_1"/>
    <protectedRange sqref="E17:F17 E19:F27 E13:F15" name="Range1_16_3"/>
  </protectedRanges>
  <mergeCells count="2">
    <mergeCell ref="A1:F1"/>
    <mergeCell ref="A30:E30"/>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0B8C-64B8-4176-9EC9-EC210AC390EF}">
  <sheetPr>
    <pageSetUpPr fitToPage="1"/>
  </sheetPr>
  <dimension ref="A1:O13"/>
  <sheetViews>
    <sheetView view="pageBreakPreview" topLeftCell="A4" zoomScale="81" zoomScaleSheetLayoutView="81" workbookViewId="0">
      <selection activeCell="H10" sqref="H10"/>
    </sheetView>
  </sheetViews>
  <sheetFormatPr defaultColWidth="9.1796875" defaultRowHeight="15.5"/>
  <cols>
    <col min="1" max="1" width="11.54296875" style="484" customWidth="1"/>
    <col min="2" max="2" width="78.1796875" style="447" customWidth="1"/>
    <col min="3" max="3" width="9.81640625" style="278" customWidth="1"/>
    <col min="4" max="4" width="15.453125" style="448" customWidth="1"/>
    <col min="5" max="5" width="15.1796875" style="449" customWidth="1"/>
    <col min="6" max="6" width="20.54296875" style="450" customWidth="1"/>
    <col min="8" max="8" width="18.1796875" bestFit="1" customWidth="1"/>
    <col min="11" max="15" width="9.1796875" hidden="1" customWidth="1"/>
    <col min="16" max="16" width="0" hidden="1" customWidth="1"/>
  </cols>
  <sheetData>
    <row r="1" spans="1:6" ht="26.5" customHeight="1" thickBot="1">
      <c r="A1" s="787" t="s">
        <v>209</v>
      </c>
      <c r="B1" s="787"/>
      <c r="C1" s="787"/>
      <c r="D1" s="787"/>
      <c r="E1" s="787"/>
      <c r="F1" s="787"/>
    </row>
    <row r="2" spans="1:6" ht="42" customHeight="1" thickBot="1">
      <c r="A2" s="227" t="s">
        <v>50</v>
      </c>
      <c r="B2" s="231" t="s">
        <v>51</v>
      </c>
      <c r="C2" s="543" t="s">
        <v>52</v>
      </c>
      <c r="D2" s="254" t="s">
        <v>53</v>
      </c>
      <c r="E2" s="544" t="s">
        <v>54</v>
      </c>
      <c r="F2" s="256" t="s">
        <v>55</v>
      </c>
    </row>
    <row r="3" spans="1:6">
      <c r="A3" s="546">
        <v>25.01</v>
      </c>
      <c r="B3" s="546" t="s">
        <v>211</v>
      </c>
      <c r="C3" s="545"/>
      <c r="D3" s="527"/>
      <c r="E3" s="547"/>
      <c r="F3" s="529"/>
    </row>
    <row r="4" spans="1:6">
      <c r="A4" s="548"/>
      <c r="B4" s="549"/>
      <c r="C4" s="550"/>
      <c r="D4" s="551"/>
      <c r="E4" s="547"/>
      <c r="F4" s="529"/>
    </row>
    <row r="5" spans="1:6" ht="23.5" customHeight="1">
      <c r="A5" s="552"/>
      <c r="B5" s="553"/>
      <c r="C5" s="554"/>
      <c r="D5" s="555"/>
      <c r="E5" s="556"/>
      <c r="F5" s="557"/>
    </row>
    <row r="6" spans="1:6" ht="33.65" customHeight="1">
      <c r="A6" s="552" t="s">
        <v>378</v>
      </c>
      <c r="B6" s="553" t="s">
        <v>323</v>
      </c>
      <c r="C6" s="558" t="s">
        <v>207</v>
      </c>
      <c r="D6" s="555">
        <v>1</v>
      </c>
      <c r="E6" s="556"/>
      <c r="F6" s="557"/>
    </row>
    <row r="7" spans="1:6" ht="23.5" customHeight="1">
      <c r="A7" s="552"/>
      <c r="B7" s="553"/>
      <c r="C7" s="554"/>
      <c r="D7" s="555"/>
      <c r="E7" s="556"/>
      <c r="F7" s="557"/>
    </row>
    <row r="8" spans="1:6" ht="23.5" customHeight="1">
      <c r="A8" s="552" t="s">
        <v>379</v>
      </c>
      <c r="B8" s="553" t="s">
        <v>208</v>
      </c>
      <c r="C8" s="554" t="s">
        <v>46</v>
      </c>
      <c r="D8" s="555">
        <v>10</v>
      </c>
      <c r="E8" s="559"/>
      <c r="F8" s="557">
        <f>D8*E8</f>
        <v>0</v>
      </c>
    </row>
    <row r="9" spans="1:6" ht="23.5" customHeight="1">
      <c r="A9" s="552"/>
      <c r="B9" s="553"/>
      <c r="C9" s="554"/>
      <c r="D9" s="555"/>
      <c r="E9" s="556"/>
      <c r="F9" s="557"/>
    </row>
    <row r="10" spans="1:6">
      <c r="A10" s="518"/>
      <c r="B10" s="494"/>
      <c r="C10" s="545"/>
      <c r="D10" s="492"/>
      <c r="E10" s="560"/>
      <c r="F10" s="531"/>
    </row>
    <row r="11" spans="1:6">
      <c r="A11" s="549"/>
      <c r="B11" s="561"/>
      <c r="C11" s="545"/>
      <c r="D11" s="527"/>
      <c r="E11" s="547"/>
      <c r="F11" s="529"/>
    </row>
    <row r="12" spans="1:6" ht="16" thickBot="1">
      <c r="A12" s="562"/>
      <c r="B12" s="563"/>
      <c r="C12" s="564"/>
      <c r="D12" s="565"/>
      <c r="E12" s="566"/>
      <c r="F12" s="537"/>
    </row>
    <row r="13" spans="1:6" ht="16" thickBot="1">
      <c r="A13" s="788" t="s">
        <v>206</v>
      </c>
      <c r="B13" s="789"/>
      <c r="C13" s="789"/>
      <c r="D13" s="789"/>
      <c r="E13" s="790"/>
      <c r="F13" s="256">
        <f>SUM(F3:F12)</f>
        <v>0</v>
      </c>
    </row>
  </sheetData>
  <protectedRanges>
    <protectedRange sqref="E5:F8" name="Range1_16_1_1_1"/>
  </protectedRanges>
  <mergeCells count="2">
    <mergeCell ref="A1:F1"/>
    <mergeCell ref="A13:E13"/>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354C4-F53D-493F-B1F5-3E955E4FD04C}">
  <sheetPr>
    <pageSetUpPr fitToPage="1"/>
  </sheetPr>
  <dimension ref="A1:O121"/>
  <sheetViews>
    <sheetView view="pageBreakPreview" topLeftCell="A112" zoomScale="63" zoomScaleSheetLayoutView="63" workbookViewId="0">
      <selection activeCell="J99" sqref="J99"/>
    </sheetView>
  </sheetViews>
  <sheetFormatPr defaultColWidth="9.1796875" defaultRowHeight="13"/>
  <cols>
    <col min="1" max="1" width="11.54296875" style="189" customWidth="1"/>
    <col min="2" max="2" width="84.1796875" style="240" customWidth="1"/>
    <col min="3" max="3" width="9.81640625" style="249" customWidth="1"/>
    <col min="4" max="4" width="15.453125" style="250" customWidth="1"/>
    <col min="5" max="5" width="15.1796875" style="640" customWidth="1"/>
    <col min="6" max="6" width="20.6328125" style="668" customWidth="1"/>
    <col min="8" max="8" width="18.1796875" bestFit="1" customWidth="1"/>
    <col min="11" max="15" width="9.1796875" hidden="1" customWidth="1"/>
    <col min="16" max="16" width="0" hidden="1" customWidth="1"/>
  </cols>
  <sheetData>
    <row r="1" spans="1:7" s="27" customFormat="1" ht="30" customHeight="1">
      <c r="A1" s="567"/>
      <c r="B1" s="568" t="s">
        <v>488</v>
      </c>
      <c r="C1" s="569"/>
      <c r="D1" s="570"/>
      <c r="E1" s="643"/>
      <c r="F1" s="643"/>
      <c r="G1" s="101"/>
    </row>
    <row r="2" spans="1:7" s="27" customFormat="1" ht="30" customHeight="1" thickBot="1">
      <c r="A2" s="567"/>
      <c r="B2" s="791" t="s">
        <v>213</v>
      </c>
      <c r="C2" s="791"/>
      <c r="D2" s="791"/>
      <c r="E2" s="791"/>
      <c r="F2" s="791"/>
      <c r="G2" s="102"/>
    </row>
    <row r="3" spans="1:7" s="27" customFormat="1" ht="30" customHeight="1" thickTop="1" thickBot="1">
      <c r="A3" s="792" t="s">
        <v>214</v>
      </c>
      <c r="B3" s="794" t="s">
        <v>42</v>
      </c>
      <c r="C3" s="796" t="s">
        <v>215</v>
      </c>
      <c r="D3" s="798" t="s">
        <v>216</v>
      </c>
      <c r="E3" s="800" t="s">
        <v>217</v>
      </c>
      <c r="F3" s="802" t="s">
        <v>218</v>
      </c>
      <c r="G3" s="103"/>
    </row>
    <row r="4" spans="1:7" s="27" customFormat="1" ht="30" customHeight="1" thickBot="1">
      <c r="A4" s="793"/>
      <c r="B4" s="795"/>
      <c r="C4" s="797"/>
      <c r="D4" s="799"/>
      <c r="E4" s="801"/>
      <c r="F4" s="803"/>
      <c r="G4" s="103"/>
    </row>
    <row r="5" spans="1:7" s="27" customFormat="1" ht="30" customHeight="1">
      <c r="A5" s="571"/>
      <c r="B5" s="572" t="s">
        <v>219</v>
      </c>
      <c r="C5" s="573"/>
      <c r="D5" s="574"/>
      <c r="E5" s="644"/>
      <c r="F5" s="645"/>
      <c r="G5" s="104"/>
    </row>
    <row r="6" spans="1:7" s="27" customFormat="1" ht="10" customHeight="1">
      <c r="A6" s="575"/>
      <c r="B6" s="576"/>
      <c r="C6" s="577"/>
      <c r="D6" s="578"/>
      <c r="E6" s="646"/>
      <c r="F6" s="647"/>
      <c r="G6" s="105"/>
    </row>
    <row r="7" spans="1:7" s="27" customFormat="1" ht="70.400000000000006" customHeight="1">
      <c r="A7" s="575" t="s">
        <v>220</v>
      </c>
      <c r="B7" s="579" t="s">
        <v>493</v>
      </c>
      <c r="C7" s="577" t="s">
        <v>47</v>
      </c>
      <c r="D7" s="578">
        <v>2</v>
      </c>
      <c r="E7" s="646"/>
      <c r="F7" s="647">
        <f>D7*E7</f>
        <v>0</v>
      </c>
      <c r="G7" s="105"/>
    </row>
    <row r="8" spans="1:7" s="27" customFormat="1" ht="15" customHeight="1">
      <c r="A8" s="575"/>
      <c r="B8" s="576"/>
      <c r="C8" s="577"/>
      <c r="D8" s="578"/>
      <c r="E8" s="646"/>
      <c r="F8" s="647"/>
      <c r="G8" s="105"/>
    </row>
    <row r="9" spans="1:7" s="27" customFormat="1" ht="47.5" customHeight="1">
      <c r="A9" s="575" t="s">
        <v>221</v>
      </c>
      <c r="B9" s="579" t="s">
        <v>303</v>
      </c>
      <c r="C9" s="577" t="s">
        <v>47</v>
      </c>
      <c r="D9" s="578">
        <v>1</v>
      </c>
      <c r="E9" s="646"/>
      <c r="F9" s="647">
        <f>D9*E9</f>
        <v>0</v>
      </c>
      <c r="G9" s="105"/>
    </row>
    <row r="10" spans="1:7" s="27" customFormat="1" ht="15" customHeight="1">
      <c r="A10" s="575"/>
      <c r="B10" s="579"/>
      <c r="C10" s="577"/>
      <c r="D10" s="578"/>
      <c r="E10" s="646"/>
      <c r="F10" s="647"/>
      <c r="G10" s="105"/>
    </row>
    <row r="11" spans="1:7" s="27" customFormat="1" ht="30" customHeight="1">
      <c r="A11" s="575" t="s">
        <v>222</v>
      </c>
      <c r="B11" s="579" t="s">
        <v>65</v>
      </c>
      <c r="C11" s="577" t="s">
        <v>223</v>
      </c>
      <c r="D11" s="578">
        <v>2</v>
      </c>
      <c r="E11" s="646"/>
      <c r="F11" s="647">
        <f>D11*E11</f>
        <v>0</v>
      </c>
      <c r="G11" s="105"/>
    </row>
    <row r="12" spans="1:7" s="27" customFormat="1" ht="15" customHeight="1">
      <c r="A12" s="575"/>
      <c r="B12" s="579"/>
      <c r="C12" s="577"/>
      <c r="D12" s="578"/>
      <c r="E12" s="646"/>
      <c r="F12" s="647"/>
      <c r="G12" s="105"/>
    </row>
    <row r="13" spans="1:7" s="27" customFormat="1" ht="38.5" customHeight="1">
      <c r="A13" s="575" t="s">
        <v>224</v>
      </c>
      <c r="B13" s="579" t="s">
        <v>304</v>
      </c>
      <c r="C13" s="577" t="s">
        <v>223</v>
      </c>
      <c r="D13" s="578">
        <v>1</v>
      </c>
      <c r="E13" s="646"/>
      <c r="F13" s="647">
        <f>D13*E13</f>
        <v>0</v>
      </c>
      <c r="G13" s="105"/>
    </row>
    <row r="14" spans="1:7" s="27" customFormat="1" ht="15" customHeight="1">
      <c r="A14" s="575"/>
      <c r="B14" s="579"/>
      <c r="C14" s="577"/>
      <c r="D14" s="578"/>
      <c r="E14" s="646"/>
      <c r="F14" s="647"/>
      <c r="G14" s="105"/>
    </row>
    <row r="15" spans="1:7" s="27" customFormat="1" ht="15" customHeight="1">
      <c r="A15" s="575"/>
      <c r="B15" s="579"/>
      <c r="C15" s="577"/>
      <c r="D15" s="578"/>
      <c r="E15" s="646"/>
      <c r="F15" s="647"/>
      <c r="G15" s="105"/>
    </row>
    <row r="16" spans="1:7" s="27" customFormat="1" ht="30" customHeight="1">
      <c r="A16" s="575" t="s">
        <v>225</v>
      </c>
      <c r="B16" s="579" t="s">
        <v>229</v>
      </c>
      <c r="C16" s="577" t="s">
        <v>47</v>
      </c>
      <c r="D16" s="578">
        <v>2</v>
      </c>
      <c r="E16" s="646"/>
      <c r="F16" s="647">
        <f>D16*E16</f>
        <v>0</v>
      </c>
      <c r="G16" s="105"/>
    </row>
    <row r="17" spans="1:7" s="27" customFormat="1" ht="15" customHeight="1">
      <c r="A17" s="575"/>
      <c r="B17" s="579"/>
      <c r="C17" s="577"/>
      <c r="D17" s="578"/>
      <c r="E17" s="646"/>
      <c r="F17" s="647"/>
      <c r="G17" s="105"/>
    </row>
    <row r="18" spans="1:7" s="27" customFormat="1" ht="30" customHeight="1">
      <c r="A18" s="575" t="s">
        <v>226</v>
      </c>
      <c r="B18" s="579" t="s">
        <v>231</v>
      </c>
      <c r="C18" s="577" t="s">
        <v>47</v>
      </c>
      <c r="D18" s="578">
        <v>1</v>
      </c>
      <c r="E18" s="646"/>
      <c r="F18" s="647">
        <f>D18*E18</f>
        <v>0</v>
      </c>
      <c r="G18" s="105"/>
    </row>
    <row r="19" spans="1:7" s="27" customFormat="1" ht="15" customHeight="1">
      <c r="A19" s="575"/>
      <c r="B19" s="579"/>
      <c r="C19" s="577"/>
      <c r="D19" s="578"/>
      <c r="E19" s="646"/>
      <c r="F19" s="647"/>
      <c r="G19" s="105"/>
    </row>
    <row r="20" spans="1:7" s="27" customFormat="1" ht="30" customHeight="1">
      <c r="A20" s="575" t="s">
        <v>305</v>
      </c>
      <c r="B20" s="579" t="s">
        <v>232</v>
      </c>
      <c r="C20" s="577" t="s">
        <v>47</v>
      </c>
      <c r="D20" s="578">
        <v>1</v>
      </c>
      <c r="E20" s="646"/>
      <c r="F20" s="647">
        <f>D20*E20</f>
        <v>0</v>
      </c>
      <c r="G20" s="105"/>
    </row>
    <row r="21" spans="1:7" s="27" customFormat="1" ht="15" customHeight="1">
      <c r="A21" s="575"/>
      <c r="B21" s="579"/>
      <c r="C21" s="577"/>
      <c r="D21" s="578"/>
      <c r="E21" s="646"/>
      <c r="F21" s="647"/>
      <c r="G21" s="105"/>
    </row>
    <row r="22" spans="1:7" s="27" customFormat="1" ht="30" customHeight="1">
      <c r="A22" s="575" t="s">
        <v>227</v>
      </c>
      <c r="B22" s="579" t="s">
        <v>233</v>
      </c>
      <c r="C22" s="577" t="s">
        <v>47</v>
      </c>
      <c r="D22" s="578">
        <v>1</v>
      </c>
      <c r="E22" s="646"/>
      <c r="F22" s="647">
        <f>D22*E22</f>
        <v>0</v>
      </c>
      <c r="G22" s="105"/>
    </row>
    <row r="23" spans="1:7" s="27" customFormat="1" ht="15" customHeight="1">
      <c r="A23" s="575"/>
      <c r="B23" s="579"/>
      <c r="C23" s="577"/>
      <c r="D23" s="578"/>
      <c r="E23" s="646"/>
      <c r="F23" s="647"/>
      <c r="G23" s="105"/>
    </row>
    <row r="24" spans="1:7" s="27" customFormat="1" ht="30" customHeight="1">
      <c r="A24" s="575" t="s">
        <v>228</v>
      </c>
      <c r="B24" s="579" t="s">
        <v>234</v>
      </c>
      <c r="C24" s="577" t="s">
        <v>47</v>
      </c>
      <c r="D24" s="578">
        <v>4</v>
      </c>
      <c r="E24" s="646"/>
      <c r="F24" s="647">
        <f>D24*E24</f>
        <v>0</v>
      </c>
      <c r="G24" s="105"/>
    </row>
    <row r="25" spans="1:7" s="27" customFormat="1" ht="15" customHeight="1">
      <c r="A25" s="575"/>
      <c r="B25" s="576"/>
      <c r="C25" s="577"/>
      <c r="D25" s="578"/>
      <c r="E25" s="646"/>
      <c r="F25" s="647"/>
      <c r="G25" s="105"/>
    </row>
    <row r="26" spans="1:7" s="27" customFormat="1" ht="30" customHeight="1">
      <c r="A26" s="575" t="s">
        <v>306</v>
      </c>
      <c r="B26" s="576" t="s">
        <v>196</v>
      </c>
      <c r="C26" s="577" t="s">
        <v>47</v>
      </c>
      <c r="D26" s="578">
        <v>1</v>
      </c>
      <c r="E26" s="646"/>
      <c r="F26" s="647">
        <f>D26*E26</f>
        <v>0</v>
      </c>
      <c r="G26" s="105"/>
    </row>
    <row r="27" spans="1:7" s="27" customFormat="1" ht="15" customHeight="1">
      <c r="A27" s="575"/>
      <c r="B27" s="576"/>
      <c r="C27" s="577"/>
      <c r="D27" s="578"/>
      <c r="E27" s="646"/>
      <c r="F27" s="647"/>
      <c r="G27" s="105"/>
    </row>
    <row r="28" spans="1:7" s="27" customFormat="1" ht="30" customHeight="1">
      <c r="A28" s="575" t="s">
        <v>230</v>
      </c>
      <c r="B28" s="576" t="s">
        <v>235</v>
      </c>
      <c r="C28" s="577" t="s">
        <v>47</v>
      </c>
      <c r="D28" s="578">
        <v>5</v>
      </c>
      <c r="E28" s="646"/>
      <c r="F28" s="647">
        <f>D28*E28</f>
        <v>0</v>
      </c>
      <c r="G28" s="105"/>
    </row>
    <row r="29" spans="1:7" s="27" customFormat="1" ht="22.4" customHeight="1">
      <c r="A29" s="575"/>
      <c r="B29" s="576"/>
      <c r="C29" s="577"/>
      <c r="D29" s="578"/>
      <c r="E29" s="646"/>
      <c r="F29" s="647"/>
      <c r="G29" s="105"/>
    </row>
    <row r="30" spans="1:7" s="27" customFormat="1" ht="25" customHeight="1">
      <c r="A30" s="575" t="s">
        <v>241</v>
      </c>
      <c r="B30" s="576" t="s">
        <v>242</v>
      </c>
      <c r="C30" s="577" t="s">
        <v>47</v>
      </c>
      <c r="D30" s="578">
        <v>6</v>
      </c>
      <c r="E30" s="646"/>
      <c r="F30" s="647">
        <f>D30*E30</f>
        <v>0</v>
      </c>
      <c r="G30" s="105"/>
    </row>
    <row r="31" spans="1:7" s="27" customFormat="1" ht="15" customHeight="1">
      <c r="A31" s="575"/>
      <c r="B31" s="576"/>
      <c r="C31" s="577"/>
      <c r="D31" s="578"/>
      <c r="E31" s="646"/>
      <c r="F31" s="647"/>
      <c r="G31" s="105"/>
    </row>
    <row r="32" spans="1:7" s="27" customFormat="1" ht="30" customHeight="1">
      <c r="A32" s="575" t="s">
        <v>243</v>
      </c>
      <c r="B32" s="576" t="s">
        <v>244</v>
      </c>
      <c r="C32" s="577" t="s">
        <v>47</v>
      </c>
      <c r="D32" s="578">
        <v>3</v>
      </c>
      <c r="E32" s="646"/>
      <c r="F32" s="647">
        <f>D32*E32</f>
        <v>0</v>
      </c>
      <c r="G32" s="105"/>
    </row>
    <row r="33" spans="1:7" s="27" customFormat="1" ht="15" customHeight="1">
      <c r="A33" s="575"/>
      <c r="B33" s="576"/>
      <c r="C33" s="577"/>
      <c r="D33" s="578"/>
      <c r="E33" s="646"/>
      <c r="F33" s="647"/>
      <c r="G33" s="105"/>
    </row>
    <row r="34" spans="1:7" s="27" customFormat="1" ht="25" customHeight="1">
      <c r="A34" s="575" t="s">
        <v>245</v>
      </c>
      <c r="B34" s="576" t="s">
        <v>197</v>
      </c>
      <c r="C34" s="577" t="s">
        <v>47</v>
      </c>
      <c r="D34" s="578">
        <v>4</v>
      </c>
      <c r="E34" s="646"/>
      <c r="F34" s="647">
        <f>D34*E34</f>
        <v>0</v>
      </c>
      <c r="G34" s="105"/>
    </row>
    <row r="35" spans="1:7" s="27" customFormat="1" ht="15" customHeight="1">
      <c r="A35" s="575"/>
      <c r="B35" s="576"/>
      <c r="C35" s="577"/>
      <c r="D35" s="578"/>
      <c r="E35" s="646"/>
      <c r="F35" s="647"/>
      <c r="G35" s="105"/>
    </row>
    <row r="36" spans="1:7" s="27" customFormat="1" ht="25" customHeight="1">
      <c r="A36" s="575" t="s">
        <v>246</v>
      </c>
      <c r="B36" s="576" t="s">
        <v>307</v>
      </c>
      <c r="C36" s="577" t="s">
        <v>47</v>
      </c>
      <c r="D36" s="578">
        <v>4</v>
      </c>
      <c r="E36" s="646"/>
      <c r="F36" s="647">
        <f>D36*E36</f>
        <v>0</v>
      </c>
      <c r="G36" s="105"/>
    </row>
    <row r="37" spans="1:7" s="27" customFormat="1" ht="15" customHeight="1">
      <c r="A37" s="575"/>
      <c r="B37" s="576"/>
      <c r="C37" s="577"/>
      <c r="D37" s="578"/>
      <c r="E37" s="646"/>
      <c r="F37" s="647"/>
      <c r="G37" s="105"/>
    </row>
    <row r="38" spans="1:7" s="27" customFormat="1" ht="30" customHeight="1">
      <c r="A38" s="575" t="s">
        <v>247</v>
      </c>
      <c r="B38" s="580" t="s">
        <v>248</v>
      </c>
      <c r="C38" s="577" t="s">
        <v>56</v>
      </c>
      <c r="D38" s="578">
        <v>4</v>
      </c>
      <c r="E38" s="646"/>
      <c r="F38" s="647">
        <f>D38*E38</f>
        <v>0</v>
      </c>
      <c r="G38" s="105"/>
    </row>
    <row r="39" spans="1:7" s="27" customFormat="1" ht="15" customHeight="1">
      <c r="A39" s="575"/>
      <c r="B39" s="576"/>
      <c r="C39" s="577"/>
      <c r="D39" s="578"/>
      <c r="E39" s="646"/>
      <c r="F39" s="647"/>
      <c r="G39" s="105"/>
    </row>
    <row r="40" spans="1:7" s="27" customFormat="1" ht="30" customHeight="1">
      <c r="A40" s="575" t="s">
        <v>249</v>
      </c>
      <c r="B40" s="576" t="s">
        <v>250</v>
      </c>
      <c r="C40" s="577" t="s">
        <v>47</v>
      </c>
      <c r="D40" s="578">
        <v>4</v>
      </c>
      <c r="E40" s="646"/>
      <c r="F40" s="647">
        <f>D40*E40</f>
        <v>0</v>
      </c>
      <c r="G40" s="105"/>
    </row>
    <row r="41" spans="1:7" s="27" customFormat="1" ht="10.75" customHeight="1" thickBot="1">
      <c r="A41" s="575"/>
      <c r="B41" s="576"/>
      <c r="C41" s="577"/>
      <c r="D41" s="578"/>
      <c r="E41" s="646"/>
      <c r="F41" s="647"/>
      <c r="G41" s="105"/>
    </row>
    <row r="42" spans="1:7" s="27" customFormat="1" ht="30" customHeight="1" thickBot="1">
      <c r="A42" s="581"/>
      <c r="B42" s="804" t="s">
        <v>236</v>
      </c>
      <c r="C42" s="804"/>
      <c r="D42" s="804"/>
      <c r="E42" s="648"/>
      <c r="F42" s="649">
        <f>SUM(F16:F41)</f>
        <v>0</v>
      </c>
      <c r="G42" s="106"/>
    </row>
    <row r="43" spans="1:7" s="27" customFormat="1" ht="30" customHeight="1" thickTop="1" thickBot="1">
      <c r="A43" s="792" t="s">
        <v>214</v>
      </c>
      <c r="B43" s="794" t="s">
        <v>42</v>
      </c>
      <c r="C43" s="796" t="s">
        <v>215</v>
      </c>
      <c r="D43" s="798" t="s">
        <v>216</v>
      </c>
      <c r="E43" s="800" t="s">
        <v>217</v>
      </c>
      <c r="F43" s="802" t="s">
        <v>218</v>
      </c>
      <c r="G43" s="106"/>
    </row>
    <row r="44" spans="1:7" s="27" customFormat="1" ht="30" customHeight="1" thickBot="1">
      <c r="A44" s="793"/>
      <c r="B44" s="795"/>
      <c r="C44" s="797"/>
      <c r="D44" s="799"/>
      <c r="E44" s="801"/>
      <c r="F44" s="803"/>
      <c r="G44" s="107"/>
    </row>
    <row r="45" spans="1:7" s="27" customFormat="1" ht="30" customHeight="1" thickBot="1">
      <c r="A45" s="807" t="s">
        <v>489</v>
      </c>
      <c r="B45" s="807"/>
      <c r="C45" s="807"/>
      <c r="D45" s="807"/>
      <c r="E45" s="807"/>
      <c r="F45" s="807"/>
      <c r="G45" s="108"/>
    </row>
    <row r="46" spans="1:7" s="27" customFormat="1" ht="15" customHeight="1" thickTop="1">
      <c r="A46" s="582"/>
      <c r="B46" s="583"/>
      <c r="C46" s="584"/>
      <c r="D46" s="585"/>
      <c r="E46" s="650"/>
      <c r="F46" s="651"/>
      <c r="G46" s="109"/>
    </row>
    <row r="47" spans="1:7" s="27" customFormat="1" ht="25" customHeight="1">
      <c r="A47" s="575"/>
      <c r="B47" s="586" t="s">
        <v>240</v>
      </c>
      <c r="C47" s="577"/>
      <c r="D47" s="578"/>
      <c r="E47" s="646"/>
      <c r="F47" s="652">
        <f>F42</f>
        <v>0</v>
      </c>
      <c r="G47" s="105"/>
    </row>
    <row r="48" spans="1:7" s="27" customFormat="1" ht="25" customHeight="1">
      <c r="A48" s="575"/>
      <c r="B48" s="587" t="s">
        <v>198</v>
      </c>
      <c r="C48" s="577"/>
      <c r="D48" s="578"/>
      <c r="E48" s="646"/>
      <c r="F48" s="647"/>
      <c r="G48" s="105"/>
    </row>
    <row r="49" spans="1:7" s="27" customFormat="1" ht="15" customHeight="1">
      <c r="A49" s="575"/>
      <c r="B49" s="587"/>
      <c r="C49" s="577"/>
      <c r="D49" s="578"/>
      <c r="E49" s="646"/>
      <c r="F49" s="647"/>
      <c r="G49" s="105"/>
    </row>
    <row r="50" spans="1:7" s="27" customFormat="1" ht="25" customHeight="1">
      <c r="A50" s="575" t="s">
        <v>251</v>
      </c>
      <c r="B50" s="580" t="s">
        <v>483</v>
      </c>
      <c r="C50" s="577" t="s">
        <v>47</v>
      </c>
      <c r="D50" s="578">
        <v>1</v>
      </c>
      <c r="E50" s="646"/>
      <c r="F50" s="647">
        <f>D50*E50</f>
        <v>0</v>
      </c>
      <c r="G50" s="105"/>
    </row>
    <row r="51" spans="1:7" s="27" customFormat="1" ht="15" customHeight="1">
      <c r="A51" s="575"/>
      <c r="B51" s="580"/>
      <c r="C51" s="577"/>
      <c r="D51" s="578"/>
      <c r="E51" s="646"/>
      <c r="F51" s="647"/>
      <c r="G51" s="105"/>
    </row>
    <row r="52" spans="1:7" s="27" customFormat="1" ht="30" customHeight="1">
      <c r="A52" s="575" t="s">
        <v>252</v>
      </c>
      <c r="B52" s="580" t="s">
        <v>253</v>
      </c>
      <c r="C52" s="577" t="s">
        <v>47</v>
      </c>
      <c r="D52" s="578">
        <v>4</v>
      </c>
      <c r="E52" s="646"/>
      <c r="F52" s="647">
        <f>D52*E52</f>
        <v>0</v>
      </c>
      <c r="G52" s="105"/>
    </row>
    <row r="53" spans="1:7" s="27" customFormat="1" ht="15" customHeight="1">
      <c r="A53" s="575"/>
      <c r="B53" s="580"/>
      <c r="C53" s="577"/>
      <c r="D53" s="578"/>
      <c r="E53" s="646"/>
      <c r="F53" s="647"/>
      <c r="G53" s="105"/>
    </row>
    <row r="54" spans="1:7" s="27" customFormat="1" ht="25" customHeight="1">
      <c r="A54" s="575" t="s">
        <v>254</v>
      </c>
      <c r="B54" s="580" t="s">
        <v>308</v>
      </c>
      <c r="C54" s="577" t="s">
        <v>47</v>
      </c>
      <c r="D54" s="578">
        <v>1</v>
      </c>
      <c r="E54" s="646"/>
      <c r="F54" s="647">
        <f>D54*E54</f>
        <v>0</v>
      </c>
      <c r="G54" s="105"/>
    </row>
    <row r="55" spans="1:7" s="27" customFormat="1" ht="15" customHeight="1">
      <c r="A55" s="575"/>
      <c r="B55" s="580"/>
      <c r="C55" s="577"/>
      <c r="D55" s="578"/>
      <c r="E55" s="646"/>
      <c r="F55" s="647"/>
      <c r="G55" s="105"/>
    </row>
    <row r="56" spans="1:7" s="27" customFormat="1" ht="25" customHeight="1">
      <c r="A56" s="575" t="s">
        <v>255</v>
      </c>
      <c r="B56" s="580" t="s">
        <v>201</v>
      </c>
      <c r="C56" s="577" t="s">
        <v>47</v>
      </c>
      <c r="D56" s="578">
        <v>10</v>
      </c>
      <c r="E56" s="646"/>
      <c r="F56" s="647">
        <f>D56*E56</f>
        <v>0</v>
      </c>
      <c r="G56" s="105"/>
    </row>
    <row r="57" spans="1:7" s="27" customFormat="1" ht="15" customHeight="1">
      <c r="A57" s="575"/>
      <c r="B57" s="580"/>
      <c r="C57" s="577"/>
      <c r="D57" s="578"/>
      <c r="E57" s="646"/>
      <c r="F57" s="647"/>
      <c r="G57" s="105"/>
    </row>
    <row r="58" spans="1:7" s="27" customFormat="1" ht="30" customHeight="1">
      <c r="A58" s="575" t="s">
        <v>256</v>
      </c>
      <c r="B58" s="580" t="s">
        <v>257</v>
      </c>
      <c r="C58" s="577" t="s">
        <v>47</v>
      </c>
      <c r="D58" s="578">
        <v>10</v>
      </c>
      <c r="E58" s="646"/>
      <c r="F58" s="647">
        <f>D58*E58</f>
        <v>0</v>
      </c>
      <c r="G58" s="105"/>
    </row>
    <row r="59" spans="1:7" s="27" customFormat="1" ht="15" customHeight="1">
      <c r="A59" s="575"/>
      <c r="B59" s="580"/>
      <c r="C59" s="577"/>
      <c r="D59" s="578"/>
      <c r="E59" s="646"/>
      <c r="F59" s="647"/>
      <c r="G59" s="105"/>
    </row>
    <row r="60" spans="1:7" s="27" customFormat="1" ht="25" customHeight="1">
      <c r="A60" s="575" t="s">
        <v>258</v>
      </c>
      <c r="B60" s="580" t="s">
        <v>259</v>
      </c>
      <c r="C60" s="577" t="s">
        <v>47</v>
      </c>
      <c r="D60" s="578">
        <v>8</v>
      </c>
      <c r="E60" s="646"/>
      <c r="F60" s="647">
        <f>D60*E60</f>
        <v>0</v>
      </c>
      <c r="G60" s="105"/>
    </row>
    <row r="61" spans="1:7" s="27" customFormat="1" ht="15" customHeight="1">
      <c r="A61" s="575"/>
      <c r="B61" s="580"/>
      <c r="C61" s="577"/>
      <c r="D61" s="578"/>
      <c r="E61" s="646"/>
      <c r="F61" s="647"/>
      <c r="G61" s="105"/>
    </row>
    <row r="62" spans="1:7" s="27" customFormat="1" ht="25" customHeight="1">
      <c r="A62" s="575" t="s">
        <v>260</v>
      </c>
      <c r="B62" s="580" t="s">
        <v>261</v>
      </c>
      <c r="C62" s="577" t="s">
        <v>47</v>
      </c>
      <c r="D62" s="578">
        <v>4</v>
      </c>
      <c r="E62" s="646"/>
      <c r="F62" s="647">
        <f>D62*E62</f>
        <v>0</v>
      </c>
      <c r="G62" s="105"/>
    </row>
    <row r="63" spans="1:7" s="27" customFormat="1" ht="15" customHeight="1">
      <c r="A63" s="575"/>
      <c r="B63" s="580"/>
      <c r="C63" s="577"/>
      <c r="D63" s="578"/>
      <c r="E63" s="646"/>
      <c r="F63" s="647"/>
      <c r="G63" s="105"/>
    </row>
    <row r="64" spans="1:7" s="27" customFormat="1" ht="25" customHeight="1">
      <c r="A64" s="575" t="s">
        <v>262</v>
      </c>
      <c r="B64" s="580" t="s">
        <v>263</v>
      </c>
      <c r="C64" s="577" t="s">
        <v>223</v>
      </c>
      <c r="D64" s="578">
        <v>8</v>
      </c>
      <c r="E64" s="646"/>
      <c r="F64" s="647">
        <f>D64*E64</f>
        <v>0</v>
      </c>
      <c r="G64" s="105"/>
    </row>
    <row r="65" spans="1:7" s="27" customFormat="1" ht="15" customHeight="1">
      <c r="A65" s="575"/>
      <c r="B65" s="580"/>
      <c r="C65" s="577"/>
      <c r="D65" s="578"/>
      <c r="E65" s="646"/>
      <c r="F65" s="647"/>
      <c r="G65" s="105"/>
    </row>
    <row r="66" spans="1:7" s="27" customFormat="1" ht="30" customHeight="1">
      <c r="A66" s="575" t="s">
        <v>264</v>
      </c>
      <c r="B66" s="580" t="s">
        <v>199</v>
      </c>
      <c r="C66" s="577" t="s">
        <v>47</v>
      </c>
      <c r="D66" s="578">
        <v>1</v>
      </c>
      <c r="E66" s="646"/>
      <c r="F66" s="647">
        <f>D66*E66</f>
        <v>0</v>
      </c>
      <c r="G66" s="105"/>
    </row>
    <row r="67" spans="1:7" s="27" customFormat="1" ht="15" customHeight="1">
      <c r="A67" s="575"/>
      <c r="B67" s="580"/>
      <c r="C67" s="577"/>
      <c r="D67" s="578"/>
      <c r="E67" s="646"/>
      <c r="F67" s="647"/>
      <c r="G67" s="105"/>
    </row>
    <row r="68" spans="1:7" s="27" customFormat="1" ht="30" customHeight="1">
      <c r="A68" s="575" t="s">
        <v>265</v>
      </c>
      <c r="B68" s="580" t="s">
        <v>200</v>
      </c>
      <c r="C68" s="577" t="s">
        <v>47</v>
      </c>
      <c r="D68" s="578">
        <v>1</v>
      </c>
      <c r="E68" s="646"/>
      <c r="F68" s="647">
        <f>D68*E68</f>
        <v>0</v>
      </c>
      <c r="G68" s="105"/>
    </row>
    <row r="69" spans="1:7" s="27" customFormat="1" ht="15" customHeight="1">
      <c r="A69" s="575"/>
      <c r="B69" s="580"/>
      <c r="C69" s="577"/>
      <c r="D69" s="578"/>
      <c r="E69" s="646"/>
      <c r="F69" s="647"/>
      <c r="G69" s="105"/>
    </row>
    <row r="70" spans="1:7" s="27" customFormat="1" ht="28" customHeight="1">
      <c r="A70" s="575" t="s">
        <v>266</v>
      </c>
      <c r="B70" s="580" t="s">
        <v>267</v>
      </c>
      <c r="C70" s="577" t="s">
        <v>47</v>
      </c>
      <c r="D70" s="578">
        <v>1</v>
      </c>
      <c r="E70" s="646"/>
      <c r="F70" s="647">
        <f>D70*E70</f>
        <v>0</v>
      </c>
      <c r="G70" s="105"/>
    </row>
    <row r="71" spans="1:7" s="27" customFormat="1" ht="15" customHeight="1">
      <c r="A71" s="575"/>
      <c r="B71" s="580"/>
      <c r="C71" s="577"/>
      <c r="D71" s="578"/>
      <c r="E71" s="646"/>
      <c r="F71" s="647"/>
      <c r="G71" s="105"/>
    </row>
    <row r="72" spans="1:7" s="27" customFormat="1" ht="28" customHeight="1">
      <c r="A72" s="575" t="s">
        <v>268</v>
      </c>
      <c r="B72" s="580" t="s">
        <v>269</v>
      </c>
      <c r="C72" s="577" t="s">
        <v>47</v>
      </c>
      <c r="D72" s="578">
        <v>8</v>
      </c>
      <c r="E72" s="646"/>
      <c r="F72" s="647">
        <f>D72*E72</f>
        <v>0</v>
      </c>
      <c r="G72" s="105"/>
    </row>
    <row r="73" spans="1:7" s="27" customFormat="1" ht="15" customHeight="1">
      <c r="A73" s="575"/>
      <c r="B73" s="580"/>
      <c r="C73" s="577"/>
      <c r="D73" s="578"/>
      <c r="E73" s="646"/>
      <c r="F73" s="647"/>
      <c r="G73" s="105"/>
    </row>
    <row r="74" spans="1:7" s="27" customFormat="1" ht="28" customHeight="1">
      <c r="A74" s="575" t="s">
        <v>270</v>
      </c>
      <c r="B74" s="576" t="s">
        <v>271</v>
      </c>
      <c r="C74" s="577" t="s">
        <v>272</v>
      </c>
      <c r="D74" s="578">
        <v>4</v>
      </c>
      <c r="E74" s="646"/>
      <c r="F74" s="647">
        <f>D74*E74</f>
        <v>0</v>
      </c>
      <c r="G74" s="105"/>
    </row>
    <row r="75" spans="1:7" s="27" customFormat="1" ht="15" customHeight="1">
      <c r="A75" s="575"/>
      <c r="B75" s="580"/>
      <c r="C75" s="577"/>
      <c r="D75" s="578"/>
      <c r="E75" s="646"/>
      <c r="F75" s="647"/>
      <c r="G75" s="105"/>
    </row>
    <row r="76" spans="1:7" s="27" customFormat="1" ht="28" customHeight="1">
      <c r="A76" s="575" t="s">
        <v>273</v>
      </c>
      <c r="B76" s="580" t="s">
        <v>274</v>
      </c>
      <c r="C76" s="577" t="s">
        <v>272</v>
      </c>
      <c r="D76" s="578">
        <v>2</v>
      </c>
      <c r="E76" s="646"/>
      <c r="F76" s="647">
        <f>D76*E76</f>
        <v>0</v>
      </c>
      <c r="G76" s="105"/>
    </row>
    <row r="77" spans="1:7" s="27" customFormat="1" ht="15" customHeight="1">
      <c r="A77" s="588"/>
      <c r="B77" s="589"/>
      <c r="C77" s="590"/>
      <c r="D77" s="591"/>
      <c r="E77" s="653"/>
      <c r="F77" s="654"/>
      <c r="G77" s="105"/>
    </row>
    <row r="78" spans="1:7" s="27" customFormat="1" ht="28" customHeight="1">
      <c r="A78" s="575"/>
      <c r="B78" s="586" t="s">
        <v>275</v>
      </c>
      <c r="C78" s="577"/>
      <c r="D78" s="578"/>
      <c r="E78" s="646"/>
      <c r="F78" s="647"/>
      <c r="G78" s="105"/>
    </row>
    <row r="79" spans="1:7" s="27" customFormat="1" ht="56.5" customHeight="1">
      <c r="A79" s="575" t="s">
        <v>276</v>
      </c>
      <c r="B79" s="580" t="s">
        <v>309</v>
      </c>
      <c r="C79" s="592" t="s">
        <v>47</v>
      </c>
      <c r="D79" s="593">
        <v>1</v>
      </c>
      <c r="E79" s="655"/>
      <c r="F79" s="647">
        <f>D79*E79</f>
        <v>0</v>
      </c>
      <c r="G79" s="110"/>
    </row>
    <row r="80" spans="1:7" s="27" customFormat="1" ht="15" customHeight="1">
      <c r="A80" s="575"/>
      <c r="B80" s="580"/>
      <c r="C80" s="577"/>
      <c r="D80" s="578"/>
      <c r="E80" s="646"/>
      <c r="F80" s="647"/>
      <c r="G80" s="105"/>
    </row>
    <row r="81" spans="1:7" s="27" customFormat="1" ht="30" customHeight="1">
      <c r="A81" s="575" t="s">
        <v>277</v>
      </c>
      <c r="B81" s="580" t="s">
        <v>278</v>
      </c>
      <c r="C81" s="577" t="s">
        <v>47</v>
      </c>
      <c r="D81" s="578">
        <v>1</v>
      </c>
      <c r="E81" s="646"/>
      <c r="F81" s="647">
        <f>D81*E81</f>
        <v>0</v>
      </c>
      <c r="G81" s="105"/>
    </row>
    <row r="82" spans="1:7" s="27" customFormat="1" ht="15" customHeight="1" thickBot="1">
      <c r="A82" s="588"/>
      <c r="B82" s="589"/>
      <c r="C82" s="590"/>
      <c r="D82" s="591"/>
      <c r="E82" s="653"/>
      <c r="F82" s="654"/>
      <c r="G82" s="105"/>
    </row>
    <row r="83" spans="1:7" s="27" customFormat="1" ht="30" customHeight="1" thickBot="1">
      <c r="A83" s="581"/>
      <c r="B83" s="804" t="s">
        <v>236</v>
      </c>
      <c r="C83" s="804"/>
      <c r="D83" s="804"/>
      <c r="E83" s="648"/>
      <c r="F83" s="649">
        <f>SUM(F30:F81)</f>
        <v>0</v>
      </c>
      <c r="G83" s="106"/>
    </row>
    <row r="84" spans="1:7" s="27" customFormat="1" ht="30" customHeight="1" thickTop="1">
      <c r="A84" s="567"/>
      <c r="B84" s="594"/>
      <c r="C84" s="595"/>
      <c r="D84" s="596"/>
      <c r="E84" s="656"/>
      <c r="F84" s="656"/>
      <c r="G84" s="107"/>
    </row>
    <row r="85" spans="1:7" s="27" customFormat="1" ht="30" customHeight="1" thickBot="1">
      <c r="A85" s="805" t="s">
        <v>237</v>
      </c>
      <c r="B85" s="805"/>
      <c r="C85" s="805"/>
      <c r="D85" s="805"/>
      <c r="E85" s="805"/>
      <c r="F85" s="805"/>
      <c r="G85" s="108"/>
    </row>
    <row r="86" spans="1:7" s="27" customFormat="1" ht="30" customHeight="1" thickBot="1">
      <c r="A86" s="597" t="s">
        <v>238</v>
      </c>
      <c r="B86" s="598" t="s">
        <v>51</v>
      </c>
      <c r="C86" s="599" t="s">
        <v>52</v>
      </c>
      <c r="D86" s="600" t="s">
        <v>195</v>
      </c>
      <c r="E86" s="657" t="s">
        <v>217</v>
      </c>
      <c r="F86" s="658" t="s">
        <v>239</v>
      </c>
      <c r="G86" s="111"/>
    </row>
    <row r="87" spans="1:7" s="27" customFormat="1" ht="15" customHeight="1">
      <c r="A87" s="601"/>
      <c r="B87" s="602"/>
      <c r="C87" s="603"/>
      <c r="D87" s="604"/>
      <c r="E87" s="659"/>
      <c r="F87" s="660"/>
      <c r="G87" s="111"/>
    </row>
    <row r="88" spans="1:7" s="27" customFormat="1" ht="30" customHeight="1">
      <c r="A88" s="605"/>
      <c r="B88" s="606" t="s">
        <v>240</v>
      </c>
      <c r="C88" s="577"/>
      <c r="D88" s="578"/>
      <c r="E88" s="646"/>
      <c r="F88" s="661">
        <f>F83</f>
        <v>0</v>
      </c>
      <c r="G88" s="105"/>
    </row>
    <row r="89" spans="1:7" s="27" customFormat="1" ht="30" customHeight="1">
      <c r="A89" s="605"/>
      <c r="B89" s="606"/>
      <c r="C89" s="584"/>
      <c r="D89" s="585"/>
      <c r="E89" s="650"/>
      <c r="F89" s="662"/>
      <c r="G89" s="105"/>
    </row>
    <row r="90" spans="1:7" s="27" customFormat="1" ht="40" customHeight="1">
      <c r="A90" s="605" t="s">
        <v>279</v>
      </c>
      <c r="B90" s="607" t="s">
        <v>280</v>
      </c>
      <c r="C90" s="577" t="s">
        <v>47</v>
      </c>
      <c r="D90" s="578">
        <v>2</v>
      </c>
      <c r="E90" s="646"/>
      <c r="F90" s="663">
        <f>D90*E90</f>
        <v>0</v>
      </c>
      <c r="G90" s="105"/>
    </row>
    <row r="91" spans="1:7" s="27" customFormat="1" ht="15" customHeight="1">
      <c r="A91" s="605"/>
      <c r="B91" s="606"/>
      <c r="C91" s="584"/>
      <c r="D91" s="585"/>
      <c r="E91" s="650"/>
      <c r="F91" s="662"/>
      <c r="G91" s="105"/>
    </row>
    <row r="92" spans="1:7" s="27" customFormat="1" ht="30" customHeight="1">
      <c r="A92" s="605" t="s">
        <v>281</v>
      </c>
      <c r="B92" s="607" t="s">
        <v>282</v>
      </c>
      <c r="C92" s="577" t="s">
        <v>47</v>
      </c>
      <c r="D92" s="578">
        <v>1</v>
      </c>
      <c r="E92" s="646"/>
      <c r="F92" s="663">
        <f>D92*E92</f>
        <v>0</v>
      </c>
      <c r="G92" s="105"/>
    </row>
    <row r="93" spans="1:7" s="27" customFormat="1" ht="15" customHeight="1">
      <c r="A93" s="605"/>
      <c r="B93" s="607"/>
      <c r="C93" s="577"/>
      <c r="D93" s="578"/>
      <c r="E93" s="646"/>
      <c r="F93" s="663"/>
      <c r="G93" s="105"/>
    </row>
    <row r="94" spans="1:7" s="27" customFormat="1" ht="30" customHeight="1">
      <c r="A94" s="605" t="s">
        <v>283</v>
      </c>
      <c r="B94" s="607" t="s">
        <v>284</v>
      </c>
      <c r="C94" s="577" t="s">
        <v>47</v>
      </c>
      <c r="D94" s="578">
        <v>2</v>
      </c>
      <c r="E94" s="646"/>
      <c r="F94" s="663">
        <f>D94*E94</f>
        <v>0</v>
      </c>
      <c r="G94" s="105"/>
    </row>
    <row r="95" spans="1:7" s="27" customFormat="1" ht="30" customHeight="1">
      <c r="A95" s="605"/>
      <c r="B95" s="607"/>
      <c r="C95" s="577"/>
      <c r="D95" s="578"/>
      <c r="E95" s="646"/>
      <c r="F95" s="663"/>
      <c r="G95" s="105"/>
    </row>
    <row r="96" spans="1:7" s="27" customFormat="1" ht="30" customHeight="1">
      <c r="A96" s="605" t="s">
        <v>285</v>
      </c>
      <c r="B96" s="607" t="s">
        <v>286</v>
      </c>
      <c r="C96" s="577" t="s">
        <v>47</v>
      </c>
      <c r="D96" s="578">
        <v>2</v>
      </c>
      <c r="E96" s="646"/>
      <c r="F96" s="663">
        <f>D96*E96</f>
        <v>0</v>
      </c>
      <c r="G96" s="112"/>
    </row>
    <row r="97" spans="1:7" s="27" customFormat="1" ht="15" customHeight="1">
      <c r="A97" s="605"/>
      <c r="B97" s="607"/>
      <c r="C97" s="577"/>
      <c r="D97" s="578"/>
      <c r="E97" s="646"/>
      <c r="F97" s="663"/>
      <c r="G97" s="105"/>
    </row>
    <row r="98" spans="1:7" s="27" customFormat="1" ht="30" customHeight="1">
      <c r="A98" s="605" t="s">
        <v>287</v>
      </c>
      <c r="B98" s="607" t="s">
        <v>202</v>
      </c>
      <c r="C98" s="577" t="s">
        <v>47</v>
      </c>
      <c r="D98" s="578">
        <v>6</v>
      </c>
      <c r="E98" s="646"/>
      <c r="F98" s="663">
        <f>D98*E98</f>
        <v>0</v>
      </c>
      <c r="G98" s="105"/>
    </row>
    <row r="99" spans="1:7" s="27" customFormat="1" ht="30" customHeight="1">
      <c r="A99" s="605"/>
      <c r="B99" s="607"/>
      <c r="C99" s="577"/>
      <c r="D99" s="578"/>
      <c r="E99" s="646"/>
      <c r="F99" s="663"/>
      <c r="G99" s="105"/>
    </row>
    <row r="100" spans="1:7" s="27" customFormat="1" ht="30" customHeight="1">
      <c r="A100" s="605" t="s">
        <v>288</v>
      </c>
      <c r="B100" s="608" t="s">
        <v>289</v>
      </c>
      <c r="C100" s="577" t="s">
        <v>47</v>
      </c>
      <c r="D100" s="578">
        <v>12</v>
      </c>
      <c r="E100" s="646"/>
      <c r="F100" s="663">
        <f>D100*E100</f>
        <v>0</v>
      </c>
      <c r="G100" s="112"/>
    </row>
    <row r="101" spans="1:7" s="27" customFormat="1" ht="15" customHeight="1">
      <c r="A101" s="605"/>
      <c r="B101" s="608"/>
      <c r="C101" s="577"/>
      <c r="D101" s="578"/>
      <c r="E101" s="646"/>
      <c r="F101" s="663"/>
      <c r="G101" s="112"/>
    </row>
    <row r="102" spans="1:7" s="27" customFormat="1" ht="30" customHeight="1">
      <c r="A102" s="605" t="s">
        <v>290</v>
      </c>
      <c r="B102" s="607" t="s">
        <v>291</v>
      </c>
      <c r="C102" s="577" t="s">
        <v>47</v>
      </c>
      <c r="D102" s="578">
        <v>2</v>
      </c>
      <c r="E102" s="646"/>
      <c r="F102" s="663">
        <f>D102*E102</f>
        <v>0</v>
      </c>
      <c r="G102" s="112"/>
    </row>
    <row r="103" spans="1:7" s="27" customFormat="1" ht="30" customHeight="1">
      <c r="A103" s="605"/>
      <c r="B103" s="608"/>
      <c r="C103" s="577"/>
      <c r="D103" s="578"/>
      <c r="E103" s="646"/>
      <c r="F103" s="663"/>
      <c r="G103" s="112"/>
    </row>
    <row r="104" spans="1:7" s="27" customFormat="1" ht="30" customHeight="1">
      <c r="A104" s="605" t="s">
        <v>292</v>
      </c>
      <c r="B104" s="608" t="s">
        <v>293</v>
      </c>
      <c r="C104" s="577" t="s">
        <v>47</v>
      </c>
      <c r="D104" s="578">
        <v>3</v>
      </c>
      <c r="E104" s="646"/>
      <c r="F104" s="663">
        <f>D104*E104</f>
        <v>0</v>
      </c>
      <c r="G104" s="112"/>
    </row>
    <row r="105" spans="1:7" s="27" customFormat="1" ht="15" customHeight="1">
      <c r="A105" s="605"/>
      <c r="B105" s="608"/>
      <c r="C105" s="577"/>
      <c r="D105" s="578"/>
      <c r="E105" s="646"/>
      <c r="F105" s="663"/>
      <c r="G105" s="112"/>
    </row>
    <row r="106" spans="1:7" s="27" customFormat="1" ht="30" customHeight="1">
      <c r="A106" s="605" t="s">
        <v>294</v>
      </c>
      <c r="B106" s="608" t="s">
        <v>295</v>
      </c>
      <c r="C106" s="577" t="s">
        <v>47</v>
      </c>
      <c r="D106" s="578">
        <v>3</v>
      </c>
      <c r="E106" s="646"/>
      <c r="F106" s="663">
        <f>D106*E106</f>
        <v>0</v>
      </c>
      <c r="G106" s="112"/>
    </row>
    <row r="107" spans="1:7" s="27" customFormat="1" ht="15" customHeight="1">
      <c r="A107" s="605"/>
      <c r="B107" s="606"/>
      <c r="C107" s="577"/>
      <c r="D107" s="578"/>
      <c r="E107" s="646"/>
      <c r="F107" s="663"/>
      <c r="G107" s="105"/>
    </row>
    <row r="108" spans="1:7" s="27" customFormat="1" ht="30" customHeight="1">
      <c r="A108" s="605" t="s">
        <v>296</v>
      </c>
      <c r="B108" s="607" t="s">
        <v>203</v>
      </c>
      <c r="C108" s="577" t="s">
        <v>47</v>
      </c>
      <c r="D108" s="578">
        <v>6</v>
      </c>
      <c r="E108" s="646"/>
      <c r="F108" s="663">
        <f>D108*E108</f>
        <v>0</v>
      </c>
      <c r="G108" s="105"/>
    </row>
    <row r="109" spans="1:7" s="27" customFormat="1" ht="15" customHeight="1">
      <c r="A109" s="605"/>
      <c r="B109" s="607"/>
      <c r="C109" s="577"/>
      <c r="D109" s="578"/>
      <c r="E109" s="646"/>
      <c r="F109" s="663"/>
      <c r="G109" s="105"/>
    </row>
    <row r="110" spans="1:7" s="27" customFormat="1" ht="30" customHeight="1">
      <c r="A110" s="605" t="s">
        <v>297</v>
      </c>
      <c r="B110" s="607" t="s">
        <v>298</v>
      </c>
      <c r="C110" s="577" t="s">
        <v>47</v>
      </c>
      <c r="D110" s="578">
        <v>3</v>
      </c>
      <c r="E110" s="646"/>
      <c r="F110" s="663">
        <f>D110*E110</f>
        <v>0</v>
      </c>
      <c r="G110" s="105"/>
    </row>
    <row r="111" spans="1:7" s="27" customFormat="1" ht="15" customHeight="1">
      <c r="A111" s="605"/>
      <c r="B111" s="607"/>
      <c r="C111" s="577"/>
      <c r="D111" s="578"/>
      <c r="E111" s="646"/>
      <c r="F111" s="663"/>
      <c r="G111" s="105"/>
    </row>
    <row r="112" spans="1:7" s="27" customFormat="1" ht="30" customHeight="1">
      <c r="A112" s="605" t="s">
        <v>299</v>
      </c>
      <c r="B112" s="607" t="s">
        <v>300</v>
      </c>
      <c r="C112" s="577" t="s">
        <v>47</v>
      </c>
      <c r="D112" s="578">
        <v>20</v>
      </c>
      <c r="E112" s="646"/>
      <c r="F112" s="663">
        <f>D112*E112</f>
        <v>0</v>
      </c>
      <c r="G112" s="105"/>
    </row>
    <row r="113" spans="1:7" s="27" customFormat="1" ht="15" customHeight="1">
      <c r="A113" s="605"/>
      <c r="B113" s="607"/>
      <c r="C113" s="577"/>
      <c r="D113" s="578"/>
      <c r="E113" s="646"/>
      <c r="F113" s="663"/>
      <c r="G113" s="105"/>
    </row>
    <row r="114" spans="1:7" s="27" customFormat="1" ht="30" customHeight="1">
      <c r="A114" s="605" t="s">
        <v>301</v>
      </c>
      <c r="B114" s="608" t="s">
        <v>204</v>
      </c>
      <c r="C114" s="577" t="s">
        <v>47</v>
      </c>
      <c r="D114" s="578">
        <v>3</v>
      </c>
      <c r="E114" s="646"/>
      <c r="F114" s="663">
        <f>D114*E114</f>
        <v>0</v>
      </c>
      <c r="G114" s="112"/>
    </row>
    <row r="115" spans="1:7" s="27" customFormat="1" ht="15" customHeight="1">
      <c r="A115" s="605"/>
      <c r="B115" s="608"/>
      <c r="C115" s="577"/>
      <c r="D115" s="578"/>
      <c r="E115" s="646"/>
      <c r="F115" s="663"/>
      <c r="G115" s="112"/>
    </row>
    <row r="116" spans="1:7" s="27" customFormat="1" ht="30" customHeight="1">
      <c r="A116" s="605" t="s">
        <v>302</v>
      </c>
      <c r="B116" s="608" t="s">
        <v>205</v>
      </c>
      <c r="C116" s="577" t="s">
        <v>47</v>
      </c>
      <c r="D116" s="578">
        <v>12</v>
      </c>
      <c r="E116" s="646"/>
      <c r="F116" s="663">
        <f>D116*E116</f>
        <v>0</v>
      </c>
      <c r="G116" s="112"/>
    </row>
    <row r="117" spans="1:7" s="27" customFormat="1" ht="15" customHeight="1">
      <c r="A117" s="605"/>
      <c r="B117" s="607"/>
      <c r="C117" s="577"/>
      <c r="D117" s="578"/>
      <c r="E117" s="646"/>
      <c r="F117" s="663"/>
      <c r="G117" s="105"/>
    </row>
    <row r="118" spans="1:7" s="27" customFormat="1" ht="59.5" customHeight="1">
      <c r="A118" s="605" t="s">
        <v>310</v>
      </c>
      <c r="B118" s="438" t="s">
        <v>311</v>
      </c>
      <c r="C118" s="577" t="s">
        <v>47</v>
      </c>
      <c r="D118" s="578">
        <v>1</v>
      </c>
      <c r="E118" s="646"/>
      <c r="F118" s="663"/>
      <c r="G118" s="105"/>
    </row>
    <row r="119" spans="1:7" s="27" customFormat="1" ht="15" customHeight="1" thickBot="1">
      <c r="A119" s="609"/>
      <c r="B119" s="610"/>
      <c r="C119" s="611"/>
      <c r="D119" s="612"/>
      <c r="E119" s="664"/>
      <c r="F119" s="665"/>
      <c r="G119" s="105"/>
    </row>
    <row r="120" spans="1:7" s="27" customFormat="1" ht="30" customHeight="1" thickBot="1">
      <c r="A120" s="613"/>
      <c r="B120" s="806" t="s">
        <v>325</v>
      </c>
      <c r="C120" s="806"/>
      <c r="D120" s="806"/>
      <c r="E120" s="666"/>
      <c r="F120" s="667">
        <f>SUM(F88:F118)</f>
        <v>0</v>
      </c>
      <c r="G120" s="106"/>
    </row>
    <row r="121" spans="1:7" ht="13.5" thickTop="1"/>
  </sheetData>
  <protectedRanges>
    <protectedRange sqref="E4:F10 E44:F44" name="Range1_16_1_1_1_1"/>
    <protectedRange sqref="E12:F14" name="Range1_16_3_1"/>
  </protectedRanges>
  <mergeCells count="18">
    <mergeCell ref="B83:D83"/>
    <mergeCell ref="A85:F85"/>
    <mergeCell ref="B120:D120"/>
    <mergeCell ref="B42:D42"/>
    <mergeCell ref="A45:F45"/>
    <mergeCell ref="A43:A44"/>
    <mergeCell ref="B43:B44"/>
    <mergeCell ref="C43:C44"/>
    <mergeCell ref="D43:D44"/>
    <mergeCell ref="E43:E44"/>
    <mergeCell ref="F43:F44"/>
    <mergeCell ref="B2:F2"/>
    <mergeCell ref="A3:A4"/>
    <mergeCell ref="B3:B4"/>
    <mergeCell ref="C3:C4"/>
    <mergeCell ref="D3:D4"/>
    <mergeCell ref="E3:E4"/>
    <mergeCell ref="F3:F4"/>
  </mergeCells>
  <printOptions horizontalCentered="1"/>
  <pageMargins left="0.5" right="0.5" top="0" bottom="0" header="0.5" footer="0.25"/>
  <pageSetup paperSize="8" scale="87" fitToHeight="0" orientation="portrait" horizontalDpi="4294967293" r:id="rId1"/>
  <headerFooter alignWithMargins="0"/>
  <rowBreaks count="2" manualBreakCount="2">
    <brk id="42" max="5" man="1"/>
    <brk id="8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77A0-C649-498D-9121-4C1E810ECAA4}">
  <sheetPr>
    <pageSetUpPr fitToPage="1"/>
  </sheetPr>
  <dimension ref="A2:O86"/>
  <sheetViews>
    <sheetView view="pageBreakPreview" topLeftCell="A42" zoomScale="80" zoomScaleSheetLayoutView="80" workbookViewId="0">
      <selection activeCell="F67" sqref="F67"/>
    </sheetView>
  </sheetViews>
  <sheetFormatPr defaultColWidth="9.1796875" defaultRowHeight="13"/>
  <cols>
    <col min="1" max="1" width="11.54296875" style="189" customWidth="1"/>
    <col min="2" max="2" width="81.1796875" style="183" customWidth="1"/>
    <col min="3" max="3" width="9.81640625" style="12" customWidth="1"/>
    <col min="4" max="4" width="13.1796875" style="13" bestFit="1" customWidth="1"/>
    <col min="5" max="5" width="17.453125" style="185" customWidth="1"/>
    <col min="6" max="6" width="20.54296875" style="186" customWidth="1"/>
    <col min="8" max="8" width="18.1796875" bestFit="1" customWidth="1"/>
    <col min="11" max="15" width="9.1796875" hidden="1" customWidth="1"/>
    <col min="16" max="16" width="0" hidden="1" customWidth="1"/>
  </cols>
  <sheetData>
    <row r="2" spans="1:6" s="704" customFormat="1" ht="39" customHeight="1" thickBot="1">
      <c r="A2" s="738" t="s">
        <v>22</v>
      </c>
      <c r="B2" s="739"/>
      <c r="C2" s="739"/>
      <c r="D2" s="739"/>
      <c r="E2" s="739"/>
      <c r="F2" s="739"/>
    </row>
    <row r="3" spans="1:6" ht="19.399999999999999" customHeight="1" thickBot="1">
      <c r="A3" s="226" t="s">
        <v>50</v>
      </c>
      <c r="B3" s="229" t="s">
        <v>51</v>
      </c>
      <c r="C3" s="229" t="s">
        <v>52</v>
      </c>
      <c r="D3" s="229" t="s">
        <v>53</v>
      </c>
      <c r="E3" s="229" t="s">
        <v>54</v>
      </c>
      <c r="F3" s="229" t="s">
        <v>55</v>
      </c>
    </row>
    <row r="4" spans="1:6" s="33" customFormat="1">
      <c r="A4" s="115"/>
      <c r="B4" s="32"/>
      <c r="C4" s="686"/>
      <c r="D4" s="670"/>
      <c r="E4" s="156"/>
      <c r="F4" s="157"/>
    </row>
    <row r="5" spans="1:6" s="33" customFormat="1">
      <c r="A5" s="116"/>
      <c r="B5" s="113"/>
      <c r="C5" s="687"/>
      <c r="D5" s="671"/>
      <c r="E5" s="158"/>
      <c r="F5" s="159"/>
    </row>
    <row r="6" spans="1:6" s="33" customFormat="1" ht="39">
      <c r="A6" s="116">
        <v>1.1000000000000001</v>
      </c>
      <c r="B6" s="51" t="s">
        <v>70</v>
      </c>
      <c r="C6" s="688" t="s">
        <v>15</v>
      </c>
      <c r="D6" s="672">
        <v>1</v>
      </c>
      <c r="E6" s="165"/>
      <c r="F6" s="157">
        <f>D6*E6</f>
        <v>0</v>
      </c>
    </row>
    <row r="7" spans="1:6" s="33" customFormat="1">
      <c r="A7" s="195"/>
      <c r="B7" s="196"/>
      <c r="C7" s="673"/>
      <c r="D7" s="673"/>
      <c r="E7" s="197"/>
      <c r="F7" s="198"/>
    </row>
    <row r="8" spans="1:6" s="200" customFormat="1" ht="69" customHeight="1">
      <c r="A8" s="201">
        <v>1.2</v>
      </c>
      <c r="B8" s="199" t="s">
        <v>329</v>
      </c>
      <c r="C8" s="674" t="s">
        <v>15</v>
      </c>
      <c r="D8" s="674">
        <v>1</v>
      </c>
      <c r="E8" s="165"/>
      <c r="F8" s="157"/>
    </row>
    <row r="9" spans="1:6" s="33" customFormat="1">
      <c r="A9" s="116"/>
      <c r="B9" s="51"/>
      <c r="C9" s="689"/>
      <c r="D9" s="675"/>
      <c r="E9" s="160"/>
      <c r="F9" s="161"/>
    </row>
    <row r="10" spans="1:6">
      <c r="A10" s="42"/>
      <c r="B10" s="46"/>
      <c r="C10" s="686"/>
      <c r="D10" s="670"/>
      <c r="E10" s="162"/>
      <c r="F10" s="163"/>
    </row>
    <row r="11" spans="1:6" ht="35.5" customHeight="1">
      <c r="A11" s="42">
        <v>1.3</v>
      </c>
      <c r="B11" s="46" t="s">
        <v>66</v>
      </c>
      <c r="C11" s="690" t="s">
        <v>15</v>
      </c>
      <c r="D11" s="676">
        <v>1</v>
      </c>
      <c r="E11" s="165"/>
      <c r="F11" s="157">
        <f>D11*E11</f>
        <v>0</v>
      </c>
    </row>
    <row r="12" spans="1:6" ht="19.399999999999999" customHeight="1">
      <c r="A12" s="42"/>
      <c r="B12" s="46"/>
      <c r="C12" s="690"/>
      <c r="D12" s="676"/>
      <c r="E12" s="156"/>
      <c r="F12" s="157"/>
    </row>
    <row r="13" spans="1:6" ht="43.4" customHeight="1">
      <c r="A13" s="42">
        <v>1.4</v>
      </c>
      <c r="B13" s="46" t="s">
        <v>67</v>
      </c>
      <c r="C13" s="690" t="s">
        <v>15</v>
      </c>
      <c r="D13" s="676">
        <v>1</v>
      </c>
      <c r="E13" s="165"/>
      <c r="F13" s="157">
        <f>D13*E13</f>
        <v>0</v>
      </c>
    </row>
    <row r="14" spans="1:6" ht="13.4" customHeight="1">
      <c r="A14" s="42"/>
      <c r="B14" s="46"/>
      <c r="C14" s="690"/>
      <c r="D14" s="676"/>
      <c r="E14" s="156"/>
      <c r="F14" s="157"/>
    </row>
    <row r="15" spans="1:6" ht="35.5" customHeight="1">
      <c r="A15" s="42">
        <v>1.5</v>
      </c>
      <c r="B15" s="46" t="s">
        <v>68</v>
      </c>
      <c r="C15" s="690" t="s">
        <v>15</v>
      </c>
      <c r="D15" s="676">
        <v>1</v>
      </c>
      <c r="E15" s="165"/>
      <c r="F15" s="157">
        <f>D15*E15</f>
        <v>0</v>
      </c>
    </row>
    <row r="16" spans="1:6" ht="16.75" customHeight="1">
      <c r="A16" s="42"/>
      <c r="B16" s="46"/>
      <c r="C16" s="690"/>
      <c r="D16" s="676"/>
      <c r="E16" s="156"/>
      <c r="F16" s="157"/>
    </row>
    <row r="17" spans="1:9" s="33" customFormat="1" ht="50.5" customHeight="1">
      <c r="A17" s="42">
        <v>1.6</v>
      </c>
      <c r="B17" s="46" t="s">
        <v>69</v>
      </c>
      <c r="C17" s="690" t="s">
        <v>15</v>
      </c>
      <c r="D17" s="676">
        <v>1</v>
      </c>
      <c r="E17" s="165"/>
      <c r="F17" s="157">
        <f>D17*E17</f>
        <v>0</v>
      </c>
      <c r="I17" s="34"/>
    </row>
    <row r="18" spans="1:9" s="33" customFormat="1">
      <c r="A18" s="42"/>
      <c r="B18" s="46"/>
      <c r="C18" s="690"/>
      <c r="D18" s="677"/>
      <c r="E18" s="156"/>
      <c r="F18" s="164"/>
      <c r="I18" s="34"/>
    </row>
    <row r="19" spans="1:9" s="33" customFormat="1" ht="24.65" customHeight="1">
      <c r="A19" s="42">
        <v>1.7</v>
      </c>
      <c r="B19" s="50" t="s">
        <v>316</v>
      </c>
      <c r="C19" s="690"/>
      <c r="D19" s="677"/>
      <c r="E19" s="156"/>
      <c r="F19" s="164"/>
      <c r="I19" s="34"/>
    </row>
    <row r="20" spans="1:9" s="33" customFormat="1">
      <c r="A20" s="42"/>
      <c r="B20" s="50"/>
      <c r="C20" s="690"/>
      <c r="D20" s="677"/>
      <c r="E20" s="156"/>
      <c r="F20" s="164"/>
      <c r="I20" s="34"/>
    </row>
    <row r="21" spans="1:9" s="33" customFormat="1" ht="41.5" customHeight="1">
      <c r="A21" s="42" t="s">
        <v>430</v>
      </c>
      <c r="B21" s="46" t="s">
        <v>490</v>
      </c>
      <c r="C21" s="691" t="s">
        <v>15</v>
      </c>
      <c r="D21" s="36">
        <v>1</v>
      </c>
      <c r="E21" s="165"/>
      <c r="F21" s="157">
        <f>D21*E21</f>
        <v>0</v>
      </c>
      <c r="I21" s="34"/>
    </row>
    <row r="22" spans="1:9" s="33" customFormat="1">
      <c r="A22" s="42"/>
      <c r="B22" s="46"/>
      <c r="C22" s="690"/>
      <c r="D22" s="677"/>
      <c r="E22" s="156"/>
      <c r="F22" s="164"/>
      <c r="I22" s="34"/>
    </row>
    <row r="23" spans="1:9" s="33" customFormat="1" ht="21" customHeight="1">
      <c r="A23" s="42">
        <v>1.8</v>
      </c>
      <c r="B23" s="50" t="s">
        <v>315</v>
      </c>
      <c r="C23" s="690"/>
      <c r="D23" s="677"/>
      <c r="E23" s="156"/>
      <c r="F23" s="157"/>
      <c r="I23" s="34"/>
    </row>
    <row r="24" spans="1:9" s="33" customFormat="1">
      <c r="A24" s="42"/>
      <c r="B24" s="50"/>
      <c r="C24" s="690"/>
      <c r="D24" s="677"/>
      <c r="E24" s="156"/>
      <c r="F24" s="157"/>
      <c r="I24" s="34"/>
    </row>
    <row r="25" spans="1:9" s="33" customFormat="1" ht="21" customHeight="1">
      <c r="A25" s="42" t="s">
        <v>431</v>
      </c>
      <c r="B25" s="167" t="s">
        <v>384</v>
      </c>
      <c r="C25" s="692" t="s">
        <v>47</v>
      </c>
      <c r="D25" s="36">
        <v>2</v>
      </c>
      <c r="E25" s="165"/>
      <c r="F25" s="157">
        <f>D25*E25</f>
        <v>0</v>
      </c>
      <c r="I25" s="34"/>
    </row>
    <row r="26" spans="1:9" s="33" customFormat="1">
      <c r="A26" s="42"/>
      <c r="B26" s="167"/>
      <c r="C26" s="692"/>
      <c r="D26" s="36"/>
      <c r="E26" s="165"/>
      <c r="F26" s="157"/>
      <c r="I26" s="34"/>
    </row>
    <row r="27" spans="1:9" s="149" customFormat="1" ht="21" customHeight="1">
      <c r="A27" s="221">
        <v>1.9</v>
      </c>
      <c r="B27" s="222" t="s">
        <v>385</v>
      </c>
      <c r="C27" s="693"/>
      <c r="D27" s="678"/>
      <c r="E27" s="168"/>
      <c r="F27" s="157"/>
      <c r="I27" s="150"/>
    </row>
    <row r="28" spans="1:9" s="151" customFormat="1" ht="39">
      <c r="A28" s="42" t="s">
        <v>432</v>
      </c>
      <c r="B28" s="167" t="s">
        <v>398</v>
      </c>
      <c r="C28" s="692"/>
      <c r="D28" s="36"/>
      <c r="E28" s="165"/>
      <c r="F28" s="157"/>
      <c r="I28" s="152"/>
    </row>
    <row r="29" spans="1:9" s="151" customFormat="1">
      <c r="A29" s="42"/>
      <c r="B29" s="167" t="s">
        <v>399</v>
      </c>
      <c r="C29" s="692" t="s">
        <v>401</v>
      </c>
      <c r="D29" s="36">
        <v>28</v>
      </c>
      <c r="E29" s="165"/>
      <c r="F29" s="157">
        <f>D29*E29</f>
        <v>0</v>
      </c>
      <c r="I29" s="152"/>
    </row>
    <row r="30" spans="1:9" s="151" customFormat="1" ht="21" customHeight="1">
      <c r="A30" s="42"/>
      <c r="B30" s="167" t="s">
        <v>400</v>
      </c>
      <c r="C30" s="692" t="s">
        <v>401</v>
      </c>
      <c r="D30" s="36">
        <v>112</v>
      </c>
      <c r="E30" s="165"/>
      <c r="F30" s="157">
        <f>D30*E30</f>
        <v>0</v>
      </c>
      <c r="I30" s="152"/>
    </row>
    <row r="31" spans="1:9" s="151" customFormat="1">
      <c r="A31" s="42"/>
      <c r="B31" s="167"/>
      <c r="C31" s="692"/>
      <c r="D31" s="36"/>
      <c r="E31" s="165"/>
      <c r="F31" s="157"/>
      <c r="I31" s="152"/>
    </row>
    <row r="32" spans="1:9" s="33" customFormat="1" ht="18.649999999999999" customHeight="1">
      <c r="A32" s="188" t="s">
        <v>433</v>
      </c>
      <c r="B32" s="50" t="s">
        <v>386</v>
      </c>
      <c r="C32" s="690"/>
      <c r="D32" s="677"/>
      <c r="E32" s="156"/>
      <c r="F32" s="157"/>
      <c r="I32" s="34"/>
    </row>
    <row r="33" spans="1:9" s="33" customFormat="1">
      <c r="A33" s="42"/>
      <c r="B33" s="46"/>
      <c r="C33" s="690"/>
      <c r="D33" s="677"/>
      <c r="E33" s="156"/>
      <c r="F33" s="157"/>
      <c r="I33" s="34"/>
    </row>
    <row r="34" spans="1:9" s="33" customFormat="1" ht="39">
      <c r="A34" s="42" t="s">
        <v>435</v>
      </c>
      <c r="B34" s="167" t="s">
        <v>434</v>
      </c>
      <c r="C34" s="691" t="s">
        <v>63</v>
      </c>
      <c r="D34" s="679">
        <v>1</v>
      </c>
      <c r="E34" s="41"/>
      <c r="F34" s="157">
        <f>D34*E34</f>
        <v>0</v>
      </c>
      <c r="I34" s="34"/>
    </row>
    <row r="35" spans="1:9" s="33" customFormat="1" ht="26">
      <c r="A35" s="42" t="s">
        <v>436</v>
      </c>
      <c r="B35" s="167" t="s">
        <v>324</v>
      </c>
      <c r="C35" s="692" t="s">
        <v>15</v>
      </c>
      <c r="D35" s="36">
        <v>1</v>
      </c>
      <c r="E35" s="165"/>
      <c r="F35" s="157">
        <f>D35*E35</f>
        <v>0</v>
      </c>
    </row>
    <row r="36" spans="1:9" s="33" customFormat="1">
      <c r="A36" s="42"/>
      <c r="B36" s="167"/>
      <c r="C36" s="692"/>
      <c r="D36" s="36"/>
      <c r="E36" s="165"/>
      <c r="F36" s="157"/>
    </row>
    <row r="37" spans="1:9" s="33" customFormat="1">
      <c r="A37" s="114" t="s">
        <v>437</v>
      </c>
      <c r="B37" s="169" t="s">
        <v>438</v>
      </c>
      <c r="C37" s="694" t="s">
        <v>46</v>
      </c>
      <c r="D37" s="680">
        <v>10</v>
      </c>
      <c r="E37" s="170"/>
      <c r="F37" s="157">
        <f>10%*F35</f>
        <v>0</v>
      </c>
    </row>
    <row r="38" spans="1:9" s="33" customFormat="1">
      <c r="A38" s="42"/>
      <c r="B38" s="167"/>
      <c r="C38" s="692"/>
      <c r="D38" s="36"/>
      <c r="E38" s="165"/>
      <c r="F38" s="157"/>
    </row>
    <row r="39" spans="1:9" s="33" customFormat="1" ht="15" customHeight="1">
      <c r="A39" s="188" t="s">
        <v>439</v>
      </c>
      <c r="B39" s="50" t="s">
        <v>387</v>
      </c>
      <c r="C39" s="692"/>
      <c r="D39" s="36"/>
      <c r="E39" s="165"/>
      <c r="F39" s="157"/>
    </row>
    <row r="40" spans="1:9" s="33" customFormat="1" ht="15" customHeight="1">
      <c r="A40" s="188"/>
      <c r="B40" s="50"/>
      <c r="C40" s="692"/>
      <c r="D40" s="36"/>
      <c r="E40" s="165"/>
      <c r="F40" s="157"/>
    </row>
    <row r="41" spans="1:9" s="33" customFormat="1" ht="27.65" customHeight="1">
      <c r="A41" s="42" t="s">
        <v>440</v>
      </c>
      <c r="B41" s="167" t="s">
        <v>491</v>
      </c>
      <c r="C41" s="692" t="s">
        <v>15</v>
      </c>
      <c r="D41" s="36">
        <v>1</v>
      </c>
      <c r="E41" s="165"/>
      <c r="F41" s="157">
        <f>D41*E41</f>
        <v>0</v>
      </c>
    </row>
    <row r="42" spans="1:9" s="33" customFormat="1" ht="15" customHeight="1">
      <c r="A42" s="114"/>
      <c r="B42" s="169"/>
      <c r="C42" s="694"/>
      <c r="D42" s="680"/>
      <c r="E42" s="170"/>
      <c r="F42" s="157"/>
    </row>
    <row r="43" spans="1:9" s="33" customFormat="1" ht="15" customHeight="1">
      <c r="A43" s="114"/>
      <c r="B43" s="169"/>
      <c r="C43" s="694"/>
      <c r="D43" s="680"/>
      <c r="E43" s="170"/>
      <c r="F43" s="157"/>
    </row>
    <row r="44" spans="1:9" s="33" customFormat="1">
      <c r="A44" s="42" t="s">
        <v>441</v>
      </c>
      <c r="B44" s="167" t="s">
        <v>388</v>
      </c>
      <c r="C44" s="692" t="s">
        <v>15</v>
      </c>
      <c r="D44" s="36">
        <v>1</v>
      </c>
      <c r="E44" s="165"/>
      <c r="F44" s="157">
        <f>E44*D44</f>
        <v>0</v>
      </c>
    </row>
    <row r="45" spans="1:9" s="33" customFormat="1" ht="15" customHeight="1">
      <c r="A45" s="114"/>
      <c r="B45" s="169"/>
      <c r="C45" s="694"/>
      <c r="D45" s="680"/>
      <c r="E45" s="170"/>
      <c r="F45" s="157"/>
    </row>
    <row r="46" spans="1:9" s="33" customFormat="1" ht="15" customHeight="1">
      <c r="A46" s="42" t="s">
        <v>442</v>
      </c>
      <c r="B46" s="167" t="s">
        <v>443</v>
      </c>
      <c r="C46" s="692" t="s">
        <v>46</v>
      </c>
      <c r="D46" s="36">
        <v>10</v>
      </c>
      <c r="E46" s="165"/>
      <c r="F46" s="157">
        <f>10%*(F41+F44)</f>
        <v>0</v>
      </c>
    </row>
    <row r="47" spans="1:9" s="33" customFormat="1" ht="15" customHeight="1">
      <c r="A47" s="42"/>
      <c r="B47" s="167"/>
      <c r="C47" s="692"/>
      <c r="D47" s="36"/>
      <c r="E47" s="165"/>
      <c r="F47" s="157"/>
    </row>
    <row r="48" spans="1:9" s="33" customFormat="1">
      <c r="A48" s="42"/>
      <c r="B48" s="167"/>
      <c r="C48" s="692"/>
      <c r="D48" s="36"/>
      <c r="E48" s="165"/>
      <c r="F48" s="157"/>
      <c r="I48" s="34"/>
    </row>
    <row r="49" spans="1:9" s="33" customFormat="1" ht="13.5" thickBot="1">
      <c r="A49" s="117"/>
      <c r="B49" s="223"/>
      <c r="C49" s="694"/>
      <c r="D49" s="680"/>
      <c r="E49" s="170"/>
      <c r="F49" s="171"/>
      <c r="I49" s="34"/>
    </row>
    <row r="50" spans="1:9" s="33" customFormat="1" ht="19.75" customHeight="1" thickBot="1">
      <c r="A50" s="740" t="s">
        <v>180</v>
      </c>
      <c r="B50" s="741"/>
      <c r="C50" s="741"/>
      <c r="D50" s="741"/>
      <c r="E50" s="742"/>
      <c r="F50" s="702">
        <f>SUM(F5:F49)</f>
        <v>0</v>
      </c>
      <c r="I50" s="34"/>
    </row>
    <row r="51" spans="1:9" ht="19.399999999999999" customHeight="1" thickBot="1">
      <c r="A51" s="226" t="s">
        <v>50</v>
      </c>
      <c r="B51" s="229" t="s">
        <v>51</v>
      </c>
      <c r="C51" s="229" t="s">
        <v>52</v>
      </c>
      <c r="D51" s="229" t="s">
        <v>53</v>
      </c>
      <c r="E51" s="229" t="s">
        <v>54</v>
      </c>
      <c r="F51" s="229" t="s">
        <v>55</v>
      </c>
    </row>
    <row r="52" spans="1:9" s="33" customFormat="1" ht="25.75" customHeight="1" thickBot="1">
      <c r="A52" s="740" t="s">
        <v>181</v>
      </c>
      <c r="B52" s="741"/>
      <c r="C52" s="741"/>
      <c r="D52" s="741"/>
      <c r="E52" s="742"/>
      <c r="F52" s="702">
        <f>F50</f>
        <v>0</v>
      </c>
      <c r="I52" s="34"/>
    </row>
    <row r="53" spans="1:9" s="33" customFormat="1" ht="25.75" customHeight="1">
      <c r="A53" s="187" t="s">
        <v>444</v>
      </c>
      <c r="B53" s="50" t="s">
        <v>314</v>
      </c>
      <c r="C53" s="695"/>
      <c r="D53" s="36"/>
      <c r="E53" s="165"/>
      <c r="F53" s="166"/>
      <c r="I53" s="34"/>
    </row>
    <row r="54" spans="1:9" s="33" customFormat="1">
      <c r="A54" s="31"/>
      <c r="B54" s="167"/>
      <c r="C54" s="695"/>
      <c r="D54" s="36"/>
      <c r="E54" s="165"/>
      <c r="F54" s="166"/>
      <c r="I54" s="34"/>
    </row>
    <row r="55" spans="1:9" s="33" customFormat="1" ht="98">
      <c r="A55" s="31" t="s">
        <v>445</v>
      </c>
      <c r="B55" s="225" t="s">
        <v>402</v>
      </c>
      <c r="C55" s="696" t="s">
        <v>63</v>
      </c>
      <c r="D55" s="681">
        <v>2</v>
      </c>
      <c r="E55" s="174"/>
      <c r="F55" s="175">
        <f>D55*E55</f>
        <v>0</v>
      </c>
      <c r="I55" s="224"/>
    </row>
    <row r="56" spans="1:9" s="33" customFormat="1">
      <c r="A56" s="31"/>
      <c r="B56" s="173"/>
      <c r="C56" s="696"/>
      <c r="D56" s="681"/>
      <c r="E56" s="174"/>
      <c r="F56" s="175"/>
      <c r="I56" s="34"/>
    </row>
    <row r="57" spans="1:9" s="33" customFormat="1" ht="25.75" customHeight="1">
      <c r="A57" s="31" t="s">
        <v>446</v>
      </c>
      <c r="B57" s="173" t="str">
        <f>"Extra over Item "&amp;A55&amp;" for mileage over 4000km per month per vehicle."</f>
        <v>Extra over Item 1.12 a for mileage over 4000km per month per vehicle.</v>
      </c>
      <c r="C57" s="697" t="s">
        <v>64</v>
      </c>
      <c r="D57" s="682">
        <f>4000*12*2</f>
        <v>96000</v>
      </c>
      <c r="E57" s="174"/>
      <c r="F57" s="175">
        <f>D57*E57</f>
        <v>0</v>
      </c>
      <c r="I57" s="34"/>
    </row>
    <row r="58" spans="1:9" s="33" customFormat="1">
      <c r="A58" s="31"/>
      <c r="B58" s="50"/>
      <c r="C58" s="696"/>
      <c r="D58" s="681"/>
      <c r="E58" s="174"/>
      <c r="F58" s="175"/>
      <c r="I58" s="34"/>
    </row>
    <row r="59" spans="1:9" s="33" customFormat="1" ht="25.75" customHeight="1">
      <c r="A59" s="187" t="s">
        <v>447</v>
      </c>
      <c r="B59" s="50" t="s">
        <v>327</v>
      </c>
      <c r="C59" s="695"/>
      <c r="D59" s="36"/>
      <c r="E59" s="165"/>
      <c r="F59" s="166"/>
      <c r="I59" s="34"/>
    </row>
    <row r="60" spans="1:9" s="33" customFormat="1">
      <c r="A60" s="187"/>
      <c r="B60" s="50"/>
      <c r="C60" s="695"/>
      <c r="D60" s="36"/>
      <c r="E60" s="165"/>
      <c r="F60" s="166"/>
      <c r="I60" s="34"/>
    </row>
    <row r="61" spans="1:9" s="33" customFormat="1" ht="42.65" customHeight="1">
      <c r="A61" s="39" t="s">
        <v>448</v>
      </c>
      <c r="B61" s="167" t="s">
        <v>389</v>
      </c>
      <c r="C61" s="698" t="s">
        <v>15</v>
      </c>
      <c r="D61" s="683">
        <v>1</v>
      </c>
      <c r="E61" s="177"/>
      <c r="F61" s="157">
        <f>D61*E61</f>
        <v>0</v>
      </c>
      <c r="I61" s="34"/>
    </row>
    <row r="62" spans="1:9" s="33" customFormat="1">
      <c r="A62" s="37"/>
      <c r="B62" s="167"/>
      <c r="C62" s="695"/>
      <c r="D62" s="36"/>
      <c r="E62" s="178"/>
      <c r="F62" s="157"/>
      <c r="I62" s="34"/>
    </row>
    <row r="63" spans="1:9" s="33" customFormat="1" ht="25.75" customHeight="1">
      <c r="A63" s="31" t="s">
        <v>449</v>
      </c>
      <c r="B63" s="176" t="s">
        <v>450</v>
      </c>
      <c r="C63" s="695" t="s">
        <v>46</v>
      </c>
      <c r="D63" s="36">
        <v>10</v>
      </c>
      <c r="E63" s="178"/>
      <c r="F63" s="157">
        <f>10%*F61</f>
        <v>0</v>
      </c>
      <c r="I63" s="34"/>
    </row>
    <row r="64" spans="1:9" s="33" customFormat="1" ht="11.5" customHeight="1">
      <c r="A64" s="31"/>
      <c r="B64" s="167"/>
      <c r="C64" s="695"/>
      <c r="D64" s="36"/>
      <c r="E64" s="178"/>
      <c r="F64" s="157"/>
      <c r="I64" s="34"/>
    </row>
    <row r="65" spans="1:9" s="193" customFormat="1" ht="25.75" customHeight="1">
      <c r="A65" s="190" t="s">
        <v>451</v>
      </c>
      <c r="B65" s="191" t="s">
        <v>390</v>
      </c>
      <c r="C65" s="698"/>
      <c r="D65" s="683"/>
      <c r="E65" s="192"/>
      <c r="F65" s="157"/>
      <c r="I65" s="194"/>
    </row>
    <row r="66" spans="1:9" s="33" customFormat="1">
      <c r="A66" s="187"/>
      <c r="B66" s="167"/>
      <c r="C66" s="695"/>
      <c r="D66" s="36"/>
      <c r="E66" s="178"/>
      <c r="F66" s="157"/>
      <c r="I66" s="34"/>
    </row>
    <row r="67" spans="1:9" s="33" customFormat="1" ht="52">
      <c r="A67" s="31" t="s">
        <v>452</v>
      </c>
      <c r="B67" s="167" t="s">
        <v>391</v>
      </c>
      <c r="C67" s="696" t="s">
        <v>15</v>
      </c>
      <c r="D67" s="36">
        <v>1</v>
      </c>
      <c r="E67" s="165"/>
      <c r="F67" s="157">
        <f>D67*E67</f>
        <v>0</v>
      </c>
      <c r="I67" s="34"/>
    </row>
    <row r="68" spans="1:9" s="33" customFormat="1">
      <c r="A68" s="37"/>
      <c r="B68" s="167"/>
      <c r="C68" s="695"/>
      <c r="D68" s="36"/>
      <c r="E68" s="165"/>
      <c r="F68" s="157"/>
      <c r="I68" s="34"/>
    </row>
    <row r="69" spans="1:9" s="33" customFormat="1">
      <c r="A69" s="31" t="s">
        <v>453</v>
      </c>
      <c r="B69" s="176" t="s">
        <v>454</v>
      </c>
      <c r="C69" s="695" t="s">
        <v>46</v>
      </c>
      <c r="D69" s="36">
        <v>10</v>
      </c>
      <c r="E69" s="165"/>
      <c r="F69" s="157">
        <f>10%*F67</f>
        <v>0</v>
      </c>
      <c r="I69" s="34"/>
    </row>
    <row r="70" spans="1:9" s="33" customFormat="1">
      <c r="A70" s="31"/>
      <c r="B70" s="167"/>
      <c r="C70" s="695"/>
      <c r="D70" s="36"/>
      <c r="E70" s="165"/>
      <c r="F70" s="157"/>
      <c r="I70" s="34"/>
    </row>
    <row r="71" spans="1:9" s="33" customFormat="1">
      <c r="A71" s="31"/>
      <c r="B71" s="167"/>
      <c r="C71" s="695"/>
      <c r="D71" s="36"/>
      <c r="E71" s="165"/>
      <c r="F71" s="157"/>
      <c r="I71" s="34"/>
    </row>
    <row r="72" spans="1:9" s="33" customFormat="1">
      <c r="A72" s="187" t="s">
        <v>455</v>
      </c>
      <c r="B72" s="50" t="s">
        <v>392</v>
      </c>
      <c r="C72" s="699"/>
      <c r="D72" s="677"/>
      <c r="E72" s="179"/>
      <c r="F72" s="157"/>
      <c r="I72" s="34"/>
    </row>
    <row r="73" spans="1:9" s="33" customFormat="1">
      <c r="A73" s="31"/>
      <c r="B73" s="32"/>
      <c r="C73" s="699"/>
      <c r="D73" s="677"/>
      <c r="E73" s="179"/>
      <c r="F73" s="157"/>
      <c r="I73" s="34"/>
    </row>
    <row r="74" spans="1:9" s="33" customFormat="1" ht="26">
      <c r="A74" s="31" t="s">
        <v>456</v>
      </c>
      <c r="B74" s="167" t="s">
        <v>494</v>
      </c>
      <c r="C74" s="696" t="s">
        <v>15</v>
      </c>
      <c r="D74" s="36">
        <v>1</v>
      </c>
      <c r="E74" s="614"/>
      <c r="F74" s="157"/>
      <c r="I74" s="34"/>
    </row>
    <row r="75" spans="1:9" s="33" customFormat="1">
      <c r="A75" s="118"/>
      <c r="B75" s="167"/>
      <c r="C75" s="696"/>
      <c r="D75" s="36"/>
      <c r="E75" s="180"/>
      <c r="F75" s="157"/>
      <c r="I75" s="34"/>
    </row>
    <row r="76" spans="1:9" s="33" customFormat="1">
      <c r="A76" s="31" t="s">
        <v>457</v>
      </c>
      <c r="B76" s="167" t="s">
        <v>458</v>
      </c>
      <c r="C76" s="695" t="s">
        <v>46</v>
      </c>
      <c r="D76" s="36">
        <v>10</v>
      </c>
      <c r="E76" s="165"/>
      <c r="F76" s="157"/>
      <c r="I76" s="34"/>
    </row>
    <row r="77" spans="1:9" s="33" customFormat="1">
      <c r="A77" s="118"/>
      <c r="B77" s="167"/>
      <c r="C77" s="695"/>
      <c r="D77" s="36"/>
      <c r="E77" s="181"/>
      <c r="F77" s="157"/>
      <c r="I77" s="34"/>
    </row>
    <row r="78" spans="1:9" s="33" customFormat="1" ht="16.75" customHeight="1">
      <c r="A78" s="187" t="s">
        <v>459</v>
      </c>
      <c r="B78" s="50" t="s">
        <v>328</v>
      </c>
      <c r="C78" s="696"/>
      <c r="D78" s="36"/>
      <c r="E78" s="165"/>
      <c r="F78" s="157"/>
      <c r="I78" s="34"/>
    </row>
    <row r="79" spans="1:9" s="33" customFormat="1" ht="15" customHeight="1">
      <c r="A79" s="228"/>
      <c r="B79" s="230"/>
      <c r="C79" s="700"/>
      <c r="D79" s="684"/>
      <c r="E79" s="182"/>
      <c r="F79" s="157"/>
      <c r="I79" s="34"/>
    </row>
    <row r="80" spans="1:9" s="33" customFormat="1" ht="33.65" customHeight="1">
      <c r="A80" s="228" t="s">
        <v>460</v>
      </c>
      <c r="B80" s="167" t="s">
        <v>393</v>
      </c>
      <c r="C80" s="696" t="s">
        <v>15</v>
      </c>
      <c r="D80" s="36">
        <v>1</v>
      </c>
      <c r="E80" s="165"/>
      <c r="F80" s="157"/>
      <c r="H80" s="157"/>
      <c r="I80" s="34"/>
    </row>
    <row r="81" spans="1:9" s="33" customFormat="1" ht="15.5">
      <c r="A81" s="228"/>
      <c r="B81" s="183"/>
      <c r="C81" s="701"/>
      <c r="D81" s="685"/>
      <c r="E81" s="181"/>
      <c r="F81" s="157"/>
      <c r="I81" s="34"/>
    </row>
    <row r="82" spans="1:9" s="33" customFormat="1" ht="51" customHeight="1">
      <c r="A82" s="228" t="s">
        <v>461</v>
      </c>
      <c r="B82" s="167" t="s">
        <v>394</v>
      </c>
      <c r="C82" s="696" t="s">
        <v>15</v>
      </c>
      <c r="D82" s="36">
        <v>1</v>
      </c>
      <c r="E82" s="165"/>
      <c r="F82" s="157"/>
      <c r="I82" s="34"/>
    </row>
    <row r="83" spans="1:9" s="33" customFormat="1" ht="13.75" customHeight="1">
      <c r="A83" s="228"/>
      <c r="B83" s="167"/>
      <c r="C83" s="696"/>
      <c r="D83" s="36"/>
      <c r="E83" s="165"/>
      <c r="F83" s="157"/>
      <c r="I83" s="34"/>
    </row>
    <row r="84" spans="1:9" s="33" customFormat="1" ht="21.65" customHeight="1">
      <c r="A84" s="228" t="s">
        <v>462</v>
      </c>
      <c r="B84" s="176" t="s">
        <v>492</v>
      </c>
      <c r="C84" s="695" t="s">
        <v>46</v>
      </c>
      <c r="D84" s="36">
        <v>10</v>
      </c>
      <c r="E84" s="165"/>
      <c r="F84" s="157"/>
      <c r="I84" s="34"/>
    </row>
    <row r="85" spans="1:9" s="33" customFormat="1" ht="24" customHeight="1" thickBot="1">
      <c r="A85" s="31"/>
      <c r="B85" s="45"/>
      <c r="C85" s="696"/>
      <c r="D85" s="36"/>
      <c r="E85" s="184"/>
      <c r="F85" s="166"/>
      <c r="I85" s="34"/>
    </row>
    <row r="86" spans="1:9" ht="19.399999999999999" customHeight="1" thickBot="1">
      <c r="A86" s="226" t="s">
        <v>34</v>
      </c>
      <c r="B86" s="229"/>
      <c r="C86" s="229"/>
      <c r="D86" s="229"/>
      <c r="E86" s="229"/>
      <c r="F86" s="703">
        <f>SUM(F52:F85)</f>
        <v>0</v>
      </c>
    </row>
  </sheetData>
  <protectedRanges>
    <protectedRange sqref="E36:F36 E45:F45 E38:F43 E55:F58 E35" name="Range1_16_1"/>
    <protectedRange sqref="E44:F44 E59:F73 E37:F37 E34:F34 E84:F84 E52:F54 E25:F31 E46:F50 E76:F77 F35" name="Range1_16_2"/>
    <protectedRange sqref="E78:F83 E21 E85:F85" name="Range1_16_3"/>
    <protectedRange sqref="E32:F33 E22:F24 E10:F20 F21" name="Range1_16_4"/>
    <protectedRange sqref="E9:F9 E4:F7" name="Range1_16_6"/>
    <protectedRange sqref="F74:F75" name="Range1_16_2_2"/>
    <protectedRange sqref="E8:F8" name="Range1_16_5"/>
  </protectedRanges>
  <mergeCells count="3">
    <mergeCell ref="A2:F2"/>
    <mergeCell ref="A50:E50"/>
    <mergeCell ref="A52:E52"/>
  </mergeCells>
  <printOptions horizontalCentered="1"/>
  <pageMargins left="0.5" right="0.5" top="0" bottom="0" header="0.5" footer="0.25"/>
  <pageSetup paperSize="8" scale="89" fitToHeight="0" orientation="portrait" horizontalDpi="4294967293" r:id="rId1"/>
  <headerFooter alignWithMargins="0"/>
  <rowBreaks count="1" manualBreakCount="1">
    <brk id="50"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AFB24-8CCE-4731-B2EC-8DC31497D681}">
  <sheetPr>
    <pageSetUpPr fitToPage="1"/>
  </sheetPr>
  <dimension ref="A1:O39"/>
  <sheetViews>
    <sheetView view="pageBreakPreview" topLeftCell="A15" zoomScaleSheetLayoutView="100" workbookViewId="0">
      <selection activeCell="E33" sqref="E33:E37"/>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615" customWidth="1"/>
    <col min="8" max="8" width="18.1796875" bestFit="1" customWidth="1"/>
    <col min="11" max="15" width="9.1796875" hidden="1" customWidth="1"/>
    <col min="16" max="16" width="0" hidden="1" customWidth="1"/>
  </cols>
  <sheetData>
    <row r="1" spans="1:6" ht="13.5" thickBot="1"/>
    <row r="2" spans="1:6" ht="30" customHeight="1" thickBot="1">
      <c r="A2" s="743" t="s">
        <v>33</v>
      </c>
      <c r="B2" s="744"/>
      <c r="C2" s="744"/>
      <c r="D2" s="744"/>
      <c r="E2" s="744"/>
      <c r="F2" s="745"/>
    </row>
    <row r="3" spans="1:6" ht="31.5" thickBot="1">
      <c r="A3" s="227" t="s">
        <v>50</v>
      </c>
      <c r="B3" s="231" t="s">
        <v>51</v>
      </c>
      <c r="C3" s="253" t="s">
        <v>52</v>
      </c>
      <c r="D3" s="254" t="s">
        <v>53</v>
      </c>
      <c r="E3" s="255" t="s">
        <v>54</v>
      </c>
      <c r="F3" s="256" t="s">
        <v>55</v>
      </c>
    </row>
    <row r="4" spans="1:6" ht="15.65" customHeight="1" thickBot="1">
      <c r="A4" s="231">
        <v>4.01</v>
      </c>
      <c r="B4" s="231" t="s">
        <v>330</v>
      </c>
      <c r="C4" s="253"/>
      <c r="D4" s="254"/>
      <c r="E4" s="257"/>
      <c r="F4" s="616"/>
    </row>
    <row r="5" spans="1:6" ht="46.5">
      <c r="A5" s="232"/>
      <c r="B5" s="232" t="s">
        <v>403</v>
      </c>
      <c r="C5" s="258"/>
      <c r="D5" s="259"/>
      <c r="E5" s="260"/>
      <c r="F5" s="385"/>
    </row>
    <row r="6" spans="1:6" ht="15.65" customHeight="1">
      <c r="A6" s="233"/>
      <c r="B6" s="232"/>
      <c r="C6" s="262"/>
      <c r="D6" s="263"/>
      <c r="E6" s="264"/>
      <c r="F6" s="617"/>
    </row>
    <row r="7" spans="1:6" ht="77.5">
      <c r="A7" s="234" t="s">
        <v>132</v>
      </c>
      <c r="B7" s="297" t="s">
        <v>404</v>
      </c>
      <c r="C7" s="280" t="s">
        <v>23</v>
      </c>
      <c r="D7" s="281">
        <f>(148)/10000+(32*6+50)/10000+(92+61)/10000+(231)/10000+(159)/10000+(58)/10000+(243)/10000+((30)/10000)+(3065)/10000+(70)/10000+(249-70)/10000</f>
        <v>0.45779999999999998</v>
      </c>
      <c r="E7" s="284"/>
      <c r="F7" s="284">
        <f>D7*E7</f>
        <v>0</v>
      </c>
    </row>
    <row r="8" spans="1:6" ht="15.5">
      <c r="A8" s="233"/>
      <c r="B8" s="241"/>
      <c r="C8" s="282"/>
      <c r="D8" s="283"/>
      <c r="E8" s="264"/>
      <c r="F8" s="617"/>
    </row>
    <row r="9" spans="1:6" ht="62">
      <c r="A9" s="234" t="s">
        <v>465</v>
      </c>
      <c r="B9" s="297" t="s">
        <v>405</v>
      </c>
      <c r="C9" s="282"/>
      <c r="D9" s="283"/>
      <c r="E9" s="264"/>
      <c r="F9" s="617">
        <f>D9*E9</f>
        <v>0</v>
      </c>
    </row>
    <row r="10" spans="1:6" ht="15.5">
      <c r="A10" s="233"/>
      <c r="B10" s="241"/>
      <c r="C10" s="282"/>
      <c r="D10" s="283"/>
      <c r="E10" s="264"/>
      <c r="F10" s="617"/>
    </row>
    <row r="11" spans="1:6" ht="15.5">
      <c r="B11" s="242" t="s">
        <v>463</v>
      </c>
      <c r="C11" s="233"/>
      <c r="D11" s="233"/>
      <c r="E11" s="233"/>
      <c r="F11" s="233"/>
    </row>
    <row r="12" spans="1:6" ht="15.5">
      <c r="A12" s="233"/>
      <c r="B12" s="233" t="s">
        <v>133</v>
      </c>
      <c r="C12" s="280" t="s">
        <v>125</v>
      </c>
      <c r="D12" s="280">
        <f>2+10</f>
        <v>12</v>
      </c>
      <c r="E12" s="284"/>
      <c r="F12" s="284">
        <f>D12*E12</f>
        <v>0</v>
      </c>
    </row>
    <row r="13" spans="1:6" ht="15.5">
      <c r="A13" s="233"/>
      <c r="B13" s="233"/>
      <c r="C13" s="280"/>
      <c r="D13" s="280"/>
      <c r="E13" s="284"/>
      <c r="F13" s="284"/>
    </row>
    <row r="14" spans="1:6" ht="15.5">
      <c r="B14" s="242" t="s">
        <v>464</v>
      </c>
      <c r="C14" s="280"/>
      <c r="D14" s="280"/>
      <c r="E14" s="284"/>
      <c r="F14" s="284"/>
    </row>
    <row r="15" spans="1:6" ht="15.5">
      <c r="A15" s="233"/>
      <c r="B15" s="233" t="s">
        <v>134</v>
      </c>
      <c r="C15" s="280" t="s">
        <v>125</v>
      </c>
      <c r="D15" s="280">
        <f>4+120</f>
        <v>124</v>
      </c>
      <c r="E15" s="284"/>
      <c r="F15" s="284">
        <f>D15*E15</f>
        <v>0</v>
      </c>
    </row>
    <row r="16" spans="1:6" ht="16" thickBot="1">
      <c r="A16" s="235"/>
      <c r="B16" s="228"/>
      <c r="C16" s="228"/>
      <c r="D16" s="228"/>
      <c r="E16" s="228"/>
      <c r="F16" s="228"/>
    </row>
    <row r="17" spans="1:6" ht="16" thickBot="1">
      <c r="A17" s="231">
        <v>4.0199999999999996</v>
      </c>
      <c r="B17" s="231" t="s">
        <v>331</v>
      </c>
      <c r="C17" s="267"/>
      <c r="D17" s="267"/>
      <c r="E17" s="267"/>
      <c r="F17" s="267"/>
    </row>
    <row r="18" spans="1:6" ht="15.5">
      <c r="A18" s="233"/>
      <c r="B18" s="232"/>
      <c r="C18" s="233"/>
      <c r="D18" s="233"/>
      <c r="E18" s="233"/>
      <c r="F18" s="233"/>
    </row>
    <row r="19" spans="1:6" ht="31">
      <c r="A19" s="234" t="s">
        <v>332</v>
      </c>
      <c r="B19" s="297" t="s">
        <v>406</v>
      </c>
      <c r="C19" s="280" t="s">
        <v>139</v>
      </c>
      <c r="D19" s="284">
        <f>(246+50+153+231+159+58)*0.2</f>
        <v>179.4</v>
      </c>
      <c r="E19" s="284"/>
      <c r="F19" s="284">
        <f>D19*E19</f>
        <v>0</v>
      </c>
    </row>
    <row r="20" spans="1:6" ht="15.5">
      <c r="A20" s="234"/>
      <c r="B20" s="243"/>
      <c r="C20" s="280"/>
      <c r="D20" s="285"/>
      <c r="E20" s="269"/>
      <c r="F20" s="618"/>
    </row>
    <row r="21" spans="1:6" ht="16" thickBot="1">
      <c r="A21" s="235"/>
      <c r="B21" s="244"/>
      <c r="C21" s="286"/>
      <c r="D21" s="287"/>
      <c r="E21" s="272"/>
      <c r="F21" s="619"/>
    </row>
    <row r="22" spans="1:6" ht="62.5" thickBot="1">
      <c r="A22" s="231">
        <v>4.03</v>
      </c>
      <c r="B22" s="231" t="s">
        <v>121</v>
      </c>
      <c r="C22" s="288"/>
      <c r="D22" s="289"/>
      <c r="E22" s="257"/>
      <c r="F22" s="616"/>
    </row>
    <row r="23" spans="1:6" ht="15.5">
      <c r="A23" s="236"/>
      <c r="B23" s="245"/>
      <c r="C23" s="290"/>
      <c r="D23" s="291"/>
      <c r="E23" s="274"/>
      <c r="F23" s="617"/>
    </row>
    <row r="24" spans="1:6" s="203" customFormat="1" ht="66.650000000000006" customHeight="1">
      <c r="A24" s="237" t="s">
        <v>120</v>
      </c>
      <c r="B24" s="246" t="s">
        <v>395</v>
      </c>
      <c r="C24" s="202" t="s">
        <v>139</v>
      </c>
      <c r="D24" s="292">
        <f>((32*6+100+92+170+60+5+30+250)+(32*6+100+92+170+60+5))*1</f>
        <v>1518</v>
      </c>
      <c r="E24" s="620"/>
      <c r="F24" s="292">
        <f>D24*E24</f>
        <v>0</v>
      </c>
    </row>
    <row r="25" spans="1:6" ht="15.5">
      <c r="A25" s="238"/>
      <c r="B25" s="243"/>
      <c r="C25" s="293"/>
      <c r="D25" s="284"/>
      <c r="E25" s="621"/>
      <c r="F25" s="284"/>
    </row>
    <row r="26" spans="1:6" ht="15.5">
      <c r="A26" s="238"/>
      <c r="B26" s="243"/>
      <c r="C26" s="294"/>
      <c r="D26" s="285"/>
      <c r="E26" s="276"/>
      <c r="F26" s="618"/>
    </row>
    <row r="27" spans="1:6" ht="62">
      <c r="A27" s="238" t="s">
        <v>135</v>
      </c>
      <c r="B27" s="243" t="s">
        <v>397</v>
      </c>
      <c r="C27" s="86" t="s">
        <v>139</v>
      </c>
      <c r="D27" s="284">
        <f>50+48+40+15+10+126</f>
        <v>289</v>
      </c>
      <c r="E27" s="621"/>
      <c r="F27" s="284">
        <f>D27*E27</f>
        <v>0</v>
      </c>
    </row>
    <row r="28" spans="1:6" ht="15.5">
      <c r="A28" s="238"/>
      <c r="B28" s="243"/>
      <c r="C28" s="277"/>
      <c r="D28" s="284"/>
      <c r="E28" s="621"/>
      <c r="F28" s="284"/>
    </row>
    <row r="29" spans="1:6" ht="15.5">
      <c r="A29" s="238"/>
      <c r="B29" s="243"/>
      <c r="C29" s="294"/>
      <c r="D29" s="280"/>
      <c r="E29" s="622"/>
      <c r="F29" s="280"/>
    </row>
    <row r="30" spans="1:6" ht="62">
      <c r="A30" s="238" t="s">
        <v>136</v>
      </c>
      <c r="B30" s="243" t="s">
        <v>396</v>
      </c>
      <c r="C30" s="294" t="s">
        <v>125</v>
      </c>
      <c r="D30" s="280">
        <f>5+10+5+10+5+1+78</f>
        <v>114</v>
      </c>
      <c r="E30" s="621"/>
      <c r="F30" s="284">
        <f>D30*E30</f>
        <v>0</v>
      </c>
    </row>
    <row r="31" spans="1:6" ht="15.5">
      <c r="A31" s="238"/>
      <c r="B31" s="243"/>
      <c r="C31" s="294"/>
      <c r="D31" s="280"/>
      <c r="E31" s="621"/>
      <c r="F31" s="284"/>
    </row>
    <row r="32" spans="1:6" ht="15.5">
      <c r="A32" s="238"/>
      <c r="B32" s="243"/>
      <c r="C32" s="294"/>
      <c r="D32" s="285"/>
      <c r="E32" s="276"/>
      <c r="F32" s="618"/>
    </row>
    <row r="33" spans="1:6" ht="62">
      <c r="A33" s="238" t="s">
        <v>137</v>
      </c>
      <c r="B33" s="243" t="s">
        <v>154</v>
      </c>
      <c r="C33" s="294" t="s">
        <v>24</v>
      </c>
      <c r="D33" s="280">
        <f>10+20+120+43.66</f>
        <v>193.66</v>
      </c>
      <c r="E33" s="621"/>
      <c r="F33" s="284">
        <f>D33*E33</f>
        <v>0</v>
      </c>
    </row>
    <row r="34" spans="1:6" ht="15.5">
      <c r="A34" s="238"/>
      <c r="B34" s="243"/>
      <c r="C34" s="294"/>
      <c r="D34" s="285"/>
      <c r="E34" s="276"/>
      <c r="F34" s="618"/>
    </row>
    <row r="35" spans="1:6" ht="46.5">
      <c r="A35" s="238" t="s">
        <v>138</v>
      </c>
      <c r="B35" s="243" t="s">
        <v>155</v>
      </c>
      <c r="C35" s="294" t="s">
        <v>24</v>
      </c>
      <c r="D35" s="280">
        <v>10</v>
      </c>
      <c r="E35" s="621"/>
      <c r="F35" s="284">
        <f>D35*E35</f>
        <v>0</v>
      </c>
    </row>
    <row r="36" spans="1:6" ht="15.5">
      <c r="A36" s="239"/>
      <c r="B36" s="247"/>
      <c r="C36" s="295"/>
      <c r="D36" s="296"/>
      <c r="E36" s="623"/>
      <c r="F36" s="624"/>
    </row>
    <row r="37" spans="1:6" ht="44.5" customHeight="1">
      <c r="A37" s="238" t="s">
        <v>192</v>
      </c>
      <c r="B37" s="243" t="s">
        <v>193</v>
      </c>
      <c r="C37" s="294" t="s">
        <v>15</v>
      </c>
      <c r="D37" s="280">
        <v>1</v>
      </c>
      <c r="E37" s="621"/>
      <c r="F37" s="625">
        <f>D37*E37</f>
        <v>0</v>
      </c>
    </row>
    <row r="38" spans="1:6" ht="28.4" customHeight="1" thickBot="1">
      <c r="A38" s="238"/>
      <c r="B38" s="248"/>
      <c r="C38" s="275"/>
      <c r="D38" s="279"/>
      <c r="E38" s="621"/>
      <c r="F38" s="625"/>
    </row>
    <row r="39" spans="1:6" ht="16" thickBot="1">
      <c r="A39" s="746" t="s">
        <v>28</v>
      </c>
      <c r="B39" s="747"/>
      <c r="C39" s="747"/>
      <c r="D39" s="747"/>
      <c r="E39" s="748"/>
      <c r="F39" s="256">
        <f>SUM(F5:F38)</f>
        <v>0</v>
      </c>
    </row>
  </sheetData>
  <protectedRanges>
    <protectedRange sqref="E7:F7" name="Range1_1_1_1"/>
    <protectedRange sqref="E19:F19" name="Range1_1_1_1_1"/>
    <protectedRange sqref="E11:F18" name="Range1_1_1_2"/>
  </protectedRanges>
  <mergeCells count="2">
    <mergeCell ref="A2:F2"/>
    <mergeCell ref="A39:E39"/>
  </mergeCells>
  <printOptions horizontalCentered="1"/>
  <pageMargins left="0.5" right="0.5" top="0" bottom="0" header="0.5" footer="0.25"/>
  <pageSetup paperSize="8" scale="91" fitToHeight="0" orientation="portrait" horizontalDpi="4294967293" r:id="rId1"/>
  <headerFooter alignWithMargins="0"/>
  <rowBreaks count="1" manualBreakCount="1">
    <brk id="3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C49F0-D1CF-4D18-801B-B3ED07A6FC01}">
  <sheetPr>
    <pageSetUpPr fitToPage="1"/>
  </sheetPr>
  <dimension ref="A2:O18"/>
  <sheetViews>
    <sheetView view="pageBreakPreview" topLeftCell="B1" zoomScale="70" zoomScaleSheetLayoutView="70" workbookViewId="0">
      <selection activeCell="E6" sqref="E6:E16"/>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252" customWidth="1"/>
    <col min="8" max="8" width="18.1796875" bestFit="1" customWidth="1"/>
    <col min="11" max="15" width="9.1796875" hidden="1" customWidth="1"/>
    <col min="16" max="16" width="0" hidden="1" customWidth="1"/>
  </cols>
  <sheetData>
    <row r="2" spans="1:11" ht="31.4" customHeight="1">
      <c r="A2" s="749" t="s">
        <v>29</v>
      </c>
      <c r="B2" s="750"/>
      <c r="C2" s="750"/>
      <c r="D2" s="750"/>
      <c r="E2" s="750"/>
      <c r="F2" s="750"/>
    </row>
    <row r="3" spans="1:11" ht="31">
      <c r="A3" s="299" t="s">
        <v>50</v>
      </c>
      <c r="B3" s="300" t="s">
        <v>51</v>
      </c>
      <c r="C3" s="301" t="s">
        <v>52</v>
      </c>
      <c r="D3" s="302" t="s">
        <v>53</v>
      </c>
      <c r="E3" s="303" t="s">
        <v>54</v>
      </c>
      <c r="F3" s="304" t="s">
        <v>55</v>
      </c>
    </row>
    <row r="4" spans="1:11" ht="46.5">
      <c r="A4" s="299"/>
      <c r="B4" s="325" t="s">
        <v>407</v>
      </c>
      <c r="C4" s="301"/>
      <c r="D4" s="302"/>
      <c r="E4" s="303"/>
      <c r="F4" s="304"/>
    </row>
    <row r="5" spans="1:11" ht="15.5">
      <c r="A5" s="299"/>
      <c r="B5" s="326"/>
      <c r="C5" s="301"/>
      <c r="D5" s="302"/>
      <c r="E5" s="303"/>
      <c r="F5" s="304"/>
    </row>
    <row r="6" spans="1:11" s="208" customFormat="1" ht="19">
      <c r="A6" s="327">
        <v>5.01</v>
      </c>
      <c r="B6" s="297" t="s">
        <v>408</v>
      </c>
      <c r="C6" s="310" t="s">
        <v>466</v>
      </c>
      <c r="D6" s="328">
        <v>4276</v>
      </c>
      <c r="E6" s="305"/>
      <c r="F6" s="305">
        <f>D6*E6</f>
        <v>0</v>
      </c>
      <c r="G6" s="205"/>
      <c r="H6" s="206"/>
      <c r="I6" s="206"/>
      <c r="J6" s="206"/>
      <c r="K6" s="207"/>
    </row>
    <row r="7" spans="1:11" s="208" customFormat="1" ht="15.5">
      <c r="A7" s="327"/>
      <c r="B7" s="297"/>
      <c r="C7" s="310"/>
      <c r="D7" s="328"/>
      <c r="E7" s="305"/>
      <c r="F7" s="305"/>
      <c r="G7" s="205"/>
      <c r="H7" s="206"/>
      <c r="I7" s="206"/>
      <c r="J7" s="206"/>
      <c r="K7" s="207"/>
    </row>
    <row r="8" spans="1:11" s="208" customFormat="1" ht="19">
      <c r="A8" s="327">
        <v>5.0199999999999996</v>
      </c>
      <c r="B8" s="297" t="s">
        <v>409</v>
      </c>
      <c r="C8" s="310" t="s">
        <v>466</v>
      </c>
      <c r="D8" s="328">
        <v>1069</v>
      </c>
      <c r="E8" s="305"/>
      <c r="F8" s="305">
        <f t="shared" ref="F8:F12" si="0">D8*E8</f>
        <v>0</v>
      </c>
      <c r="G8" s="205"/>
      <c r="H8" s="206"/>
      <c r="I8" s="206"/>
      <c r="J8" s="206"/>
      <c r="K8" s="207"/>
    </row>
    <row r="9" spans="1:11" s="208" customFormat="1" ht="15.5">
      <c r="A9" s="327"/>
      <c r="B9" s="297"/>
      <c r="C9" s="310"/>
      <c r="D9" s="328"/>
      <c r="E9" s="305"/>
      <c r="F9" s="305"/>
      <c r="G9" s="205"/>
      <c r="H9" s="206"/>
      <c r="I9" s="206"/>
      <c r="J9" s="206"/>
      <c r="K9" s="207"/>
    </row>
    <row r="10" spans="1:11" s="208" customFormat="1" ht="46.5">
      <c r="A10" s="327">
        <v>5.03</v>
      </c>
      <c r="B10" s="320" t="s">
        <v>183</v>
      </c>
      <c r="C10" s="310"/>
      <c r="D10" s="311">
        <v>150</v>
      </c>
      <c r="E10" s="305"/>
      <c r="F10" s="305">
        <f>D10*E10</f>
        <v>0</v>
      </c>
      <c r="G10" s="205"/>
      <c r="H10" s="206"/>
      <c r="I10" s="206"/>
      <c r="J10" s="206"/>
      <c r="K10" s="207"/>
    </row>
    <row r="11" spans="1:11" s="208" customFormat="1" ht="15.5">
      <c r="A11" s="327"/>
      <c r="B11" s="309"/>
      <c r="C11" s="310"/>
      <c r="D11" s="311"/>
      <c r="E11" s="305"/>
      <c r="F11" s="305"/>
      <c r="G11" s="205"/>
      <c r="H11" s="206"/>
      <c r="I11" s="206"/>
      <c r="J11" s="206"/>
      <c r="K11" s="207"/>
    </row>
    <row r="12" spans="1:11" s="208" customFormat="1" ht="46.5">
      <c r="A12" s="327">
        <v>5.04</v>
      </c>
      <c r="B12" s="309" t="s">
        <v>410</v>
      </c>
      <c r="C12" s="310" t="s">
        <v>466</v>
      </c>
      <c r="D12" s="311">
        <v>204</v>
      </c>
      <c r="E12" s="305"/>
      <c r="F12" s="305">
        <f t="shared" si="0"/>
        <v>0</v>
      </c>
      <c r="G12" s="205"/>
      <c r="H12" s="206"/>
      <c r="I12" s="206"/>
      <c r="J12" s="206"/>
      <c r="K12" s="207"/>
    </row>
    <row r="13" spans="1:11" ht="15.5">
      <c r="A13" s="299"/>
      <c r="B13" s="306"/>
      <c r="C13" s="301"/>
      <c r="D13" s="307"/>
      <c r="E13" s="303"/>
      <c r="F13" s="304"/>
    </row>
    <row r="14" spans="1:11" s="208" customFormat="1" ht="31">
      <c r="A14" s="308">
        <v>5.05</v>
      </c>
      <c r="B14" s="309" t="s">
        <v>411</v>
      </c>
      <c r="C14" s="310" t="s">
        <v>466</v>
      </c>
      <c r="D14" s="311">
        <v>188</v>
      </c>
      <c r="E14" s="305"/>
      <c r="F14" s="312">
        <f t="shared" ref="F14" si="1">D14*E14</f>
        <v>0</v>
      </c>
      <c r="G14" s="205"/>
      <c r="H14" s="206"/>
      <c r="I14" s="206"/>
      <c r="J14" s="206"/>
      <c r="K14" s="207"/>
    </row>
    <row r="15" spans="1:11" s="208" customFormat="1" ht="15.5">
      <c r="A15" s="313"/>
      <c r="B15" s="309"/>
      <c r="C15" s="310"/>
      <c r="D15" s="311"/>
      <c r="E15" s="305"/>
      <c r="F15" s="314"/>
      <c r="G15" s="205"/>
      <c r="H15" s="206"/>
      <c r="I15" s="206"/>
      <c r="J15" s="206"/>
      <c r="K15" s="207"/>
    </row>
    <row r="16" spans="1:11" s="208" customFormat="1" ht="19">
      <c r="A16" s="315">
        <v>5.0599999999999996</v>
      </c>
      <c r="B16" s="316" t="s">
        <v>412</v>
      </c>
      <c r="C16" s="310" t="s">
        <v>466</v>
      </c>
      <c r="D16" s="317">
        <v>430</v>
      </c>
      <c r="E16" s="318"/>
      <c r="F16" s="312">
        <f t="shared" ref="F16" si="2">D16*E16</f>
        <v>0</v>
      </c>
      <c r="G16" s="205"/>
      <c r="H16" s="206"/>
      <c r="I16" s="206"/>
      <c r="J16" s="206"/>
      <c r="K16" s="207"/>
    </row>
    <row r="17" spans="1:6" ht="15.5">
      <c r="A17" s="319"/>
      <c r="B17" s="320"/>
      <c r="C17" s="301"/>
      <c r="D17" s="321"/>
      <c r="E17" s="322"/>
      <c r="F17" s="323"/>
    </row>
    <row r="18" spans="1:6" ht="16" thickBot="1">
      <c r="A18" s="751" t="s">
        <v>31</v>
      </c>
      <c r="B18" s="752"/>
      <c r="C18" s="752"/>
      <c r="D18" s="752"/>
      <c r="E18" s="753"/>
      <c r="F18" s="324">
        <f>SUM(F5:F17)</f>
        <v>0</v>
      </c>
    </row>
  </sheetData>
  <mergeCells count="2">
    <mergeCell ref="A2:F2"/>
    <mergeCell ref="A18:E18"/>
  </mergeCells>
  <printOptions horizontalCentered="1"/>
  <pageMargins left="0.5" right="0.5" top="0" bottom="0" header="0.5" footer="0.25"/>
  <pageSetup paperSize="8" scale="91" fitToHeight="0" orientation="portrait" horizontalDpi="4294967293" r:id="rId1"/>
  <headerFooter alignWithMargins="0"/>
  <rowBreaks count="1" manualBreakCount="1">
    <brk id="1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7C8C-D7BD-4AC5-8BE8-6764C93FD6C7}">
  <sheetPr>
    <pageSetUpPr fitToPage="1"/>
  </sheetPr>
  <dimension ref="A1:O23"/>
  <sheetViews>
    <sheetView view="pageBreakPreview" zoomScale="70" zoomScaleSheetLayoutView="70" workbookViewId="0">
      <selection activeCell="E6" sqref="E6:E21"/>
    </sheetView>
  </sheetViews>
  <sheetFormatPr defaultColWidth="9.1796875" defaultRowHeight="13"/>
  <cols>
    <col min="1" max="1" width="11.54296875" style="346" customWidth="1"/>
    <col min="2" max="2" width="78.1796875" style="240" customWidth="1"/>
    <col min="3" max="3" width="9.81640625" style="249" customWidth="1"/>
    <col min="4" max="4" width="12.453125" style="250" customWidth="1"/>
    <col min="5" max="5" width="17.453125" style="251" customWidth="1"/>
    <col min="6" max="6" width="20.54296875" style="615" customWidth="1"/>
    <col min="8" max="8" width="18.1796875" bestFit="1" customWidth="1"/>
    <col min="11" max="15" width="9.1796875" hidden="1" customWidth="1"/>
    <col min="16" max="16" width="0" hidden="1" customWidth="1"/>
  </cols>
  <sheetData>
    <row r="1" spans="1:15">
      <c r="A1" s="298"/>
      <c r="B1" s="332"/>
      <c r="C1" s="333"/>
      <c r="D1" s="334"/>
      <c r="E1" s="335"/>
      <c r="F1" s="626"/>
    </row>
    <row r="2" spans="1:15" ht="19.399999999999999" customHeight="1">
      <c r="A2" s="754" t="s">
        <v>35</v>
      </c>
      <c r="B2" s="750"/>
      <c r="C2" s="750"/>
      <c r="D2" s="750"/>
      <c r="E2" s="750"/>
      <c r="F2" s="750"/>
    </row>
    <row r="3" spans="1:15" ht="31">
      <c r="A3" s="341" t="s">
        <v>50</v>
      </c>
      <c r="B3" s="300" t="s">
        <v>51</v>
      </c>
      <c r="C3" s="301" t="s">
        <v>52</v>
      </c>
      <c r="D3" s="302" t="s">
        <v>53</v>
      </c>
      <c r="E3" s="303" t="s">
        <v>54</v>
      </c>
      <c r="F3" s="304" t="s">
        <v>55</v>
      </c>
    </row>
    <row r="4" spans="1:15" ht="46.5">
      <c r="A4" s="341"/>
      <c r="B4" s="350" t="s">
        <v>413</v>
      </c>
      <c r="C4" s="301"/>
      <c r="D4" s="302"/>
      <c r="E4" s="322"/>
      <c r="F4" s="627"/>
    </row>
    <row r="5" spans="1:15" ht="15.5">
      <c r="A5" s="341"/>
      <c r="B5" s="351"/>
      <c r="C5" s="301"/>
      <c r="D5" s="302"/>
      <c r="E5" s="322"/>
      <c r="F5" s="627"/>
    </row>
    <row r="6" spans="1:15" ht="31">
      <c r="A6" s="345">
        <v>7.01</v>
      </c>
      <c r="B6" s="351" t="s">
        <v>484</v>
      </c>
      <c r="C6" s="310" t="s">
        <v>466</v>
      </c>
      <c r="D6" s="352">
        <f>250*3.5*1.5</f>
        <v>1312.5</v>
      </c>
      <c r="E6" s="322"/>
      <c r="F6" s="627">
        <f>D6*E6</f>
        <v>0</v>
      </c>
    </row>
    <row r="7" spans="1:15" ht="15.5">
      <c r="A7" s="345"/>
      <c r="B7" s="351"/>
      <c r="C7" s="310"/>
      <c r="D7" s="352"/>
      <c r="E7" s="322"/>
      <c r="F7" s="627"/>
    </row>
    <row r="8" spans="1:15" ht="19">
      <c r="A8" s="345">
        <v>7.02</v>
      </c>
      <c r="B8" s="351" t="s">
        <v>414</v>
      </c>
      <c r="C8" s="310" t="s">
        <v>466</v>
      </c>
      <c r="D8" s="353">
        <v>1312</v>
      </c>
      <c r="E8" s="322"/>
      <c r="F8" s="627">
        <f>D8*E8</f>
        <v>0</v>
      </c>
    </row>
    <row r="9" spans="1:15" ht="15.5">
      <c r="A9" s="341"/>
      <c r="B9" s="351"/>
      <c r="C9" s="310"/>
      <c r="D9" s="353"/>
      <c r="E9" s="322"/>
      <c r="F9" s="627"/>
    </row>
    <row r="10" spans="1:15" s="212" customFormat="1" ht="46.5">
      <c r="A10" s="354">
        <v>7.03</v>
      </c>
      <c r="B10" s="351" t="s">
        <v>415</v>
      </c>
      <c r="C10" s="310" t="s">
        <v>466</v>
      </c>
      <c r="D10" s="355">
        <v>1500</v>
      </c>
      <c r="E10" s="336"/>
      <c r="F10" s="337">
        <f t="shared" ref="F10" si="0">D10*E10</f>
        <v>0</v>
      </c>
      <c r="G10" s="209"/>
      <c r="H10" s="210"/>
      <c r="I10" s="210"/>
      <c r="J10" s="210"/>
      <c r="K10" s="211"/>
      <c r="M10" s="213"/>
      <c r="O10" s="213"/>
    </row>
    <row r="11" spans="1:15" s="212" customFormat="1" ht="15.5">
      <c r="A11" s="354"/>
      <c r="B11" s="351"/>
      <c r="C11" s="310"/>
      <c r="D11" s="355"/>
      <c r="E11" s="336"/>
      <c r="F11" s="337"/>
      <c r="G11" s="209"/>
      <c r="H11" s="210"/>
      <c r="I11" s="210"/>
      <c r="J11" s="210"/>
      <c r="K11" s="211"/>
      <c r="M11" s="213"/>
      <c r="O11" s="213"/>
    </row>
    <row r="12" spans="1:15" ht="15.5">
      <c r="A12" s="341">
        <v>7.1</v>
      </c>
      <c r="B12" s="300" t="s">
        <v>333</v>
      </c>
      <c r="C12" s="301"/>
      <c r="D12" s="356"/>
      <c r="E12" s="322"/>
      <c r="F12" s="627"/>
    </row>
    <row r="13" spans="1:15" ht="15.5">
      <c r="A13" s="342"/>
      <c r="B13" s="338"/>
      <c r="C13" s="301"/>
      <c r="D13" s="357"/>
      <c r="E13" s="322"/>
      <c r="F13" s="628"/>
    </row>
    <row r="14" spans="1:15" ht="91.75" customHeight="1">
      <c r="A14" s="358" t="s">
        <v>335</v>
      </c>
      <c r="B14" s="319" t="s">
        <v>184</v>
      </c>
      <c r="C14" s="359" t="s">
        <v>468</v>
      </c>
      <c r="D14" s="347">
        <v>1</v>
      </c>
      <c r="E14" s="347"/>
      <c r="F14" s="347">
        <f>D14*E14</f>
        <v>0</v>
      </c>
    </row>
    <row r="15" spans="1:15" ht="15.5">
      <c r="A15" s="343">
        <v>7.11</v>
      </c>
      <c r="B15" s="300" t="s">
        <v>334</v>
      </c>
      <c r="C15" s="348"/>
      <c r="D15" s="340"/>
      <c r="E15" s="322"/>
      <c r="F15" s="627"/>
    </row>
    <row r="16" spans="1:15" ht="15.5">
      <c r="A16" s="342"/>
      <c r="B16" s="338"/>
      <c r="C16" s="348"/>
      <c r="D16" s="347"/>
      <c r="E16" s="347"/>
      <c r="F16" s="347"/>
    </row>
    <row r="17" spans="1:6" ht="128.5" customHeight="1">
      <c r="A17" s="349" t="s">
        <v>469</v>
      </c>
      <c r="B17" s="338" t="s">
        <v>337</v>
      </c>
      <c r="C17" s="327" t="s">
        <v>467</v>
      </c>
      <c r="D17" s="347">
        <f>450</f>
        <v>450</v>
      </c>
      <c r="E17" s="347"/>
      <c r="F17" s="347">
        <f>D17*E17</f>
        <v>0</v>
      </c>
    </row>
    <row r="18" spans="1:6" ht="22.75" customHeight="1">
      <c r="A18" s="344"/>
      <c r="B18" s="338"/>
      <c r="C18" s="348"/>
      <c r="D18" s="347"/>
      <c r="E18" s="347"/>
      <c r="F18" s="347"/>
    </row>
    <row r="19" spans="1:6" ht="22.75" customHeight="1">
      <c r="A19" s="343">
        <v>7.13</v>
      </c>
      <c r="B19" s="300" t="s">
        <v>336</v>
      </c>
      <c r="C19" s="348"/>
      <c r="D19" s="340"/>
      <c r="E19" s="322"/>
      <c r="F19" s="627"/>
    </row>
    <row r="20" spans="1:6" ht="22.75" customHeight="1">
      <c r="A20" s="344"/>
      <c r="B20" s="338"/>
      <c r="C20" s="348"/>
      <c r="D20" s="347"/>
      <c r="E20" s="347"/>
      <c r="F20" s="347"/>
    </row>
    <row r="21" spans="1:6" ht="93.65" customHeight="1">
      <c r="A21" s="349" t="s">
        <v>470</v>
      </c>
      <c r="B21" s="338" t="s">
        <v>326</v>
      </c>
      <c r="C21" s="327" t="s">
        <v>467</v>
      </c>
      <c r="D21" s="347">
        <f>180*1.5</f>
        <v>270</v>
      </c>
      <c r="E21" s="347"/>
      <c r="F21" s="347">
        <f>D21*E21</f>
        <v>0</v>
      </c>
    </row>
    <row r="22" spans="1:6" ht="15.5">
      <c r="A22" s="345"/>
      <c r="B22" s="338"/>
      <c r="C22" s="301"/>
      <c r="D22" s="334"/>
      <c r="E22" s="340"/>
      <c r="F22" s="627"/>
    </row>
    <row r="23" spans="1:6" ht="16" thickBot="1">
      <c r="A23" s="755" t="s">
        <v>145</v>
      </c>
      <c r="B23" s="752"/>
      <c r="C23" s="752"/>
      <c r="D23" s="752"/>
      <c r="E23" s="753"/>
      <c r="F23" s="331">
        <f>SUM(F6:F22)</f>
        <v>0</v>
      </c>
    </row>
  </sheetData>
  <protectedRanges>
    <protectedRange sqref="F14" name="Range1_1_1_4_1"/>
    <protectedRange sqref="E14" name="Range1_12_3_2"/>
  </protectedRanges>
  <mergeCells count="2">
    <mergeCell ref="A2:F2"/>
    <mergeCell ref="A23:E23"/>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4BF26-8FC4-46DA-BB13-4E96C0F494AA}">
  <sheetPr>
    <pageSetUpPr fitToPage="1"/>
  </sheetPr>
  <dimension ref="A1:O49"/>
  <sheetViews>
    <sheetView view="pageBreakPreview" topLeftCell="A15" zoomScale="70" zoomScaleSheetLayoutView="70" workbookViewId="0">
      <selection activeCell="E45" sqref="E45:E47"/>
    </sheetView>
  </sheetViews>
  <sheetFormatPr defaultColWidth="9.1796875" defaultRowHeight="13"/>
  <cols>
    <col min="1" max="1" width="11.54296875" style="346" customWidth="1"/>
    <col min="2" max="2" width="82.54296875" style="240" customWidth="1"/>
    <col min="3" max="3" width="9.81640625" style="249" customWidth="1"/>
    <col min="4" max="4" width="12.453125" style="250" customWidth="1"/>
    <col min="5" max="5" width="17.453125" style="251" customWidth="1"/>
    <col min="6" max="6" width="20.54296875" style="615" customWidth="1"/>
    <col min="8" max="8" width="18.1796875" bestFit="1" customWidth="1"/>
    <col min="11" max="15" width="9.1796875" hidden="1" customWidth="1"/>
    <col min="16" max="16" width="0" hidden="1" customWidth="1"/>
  </cols>
  <sheetData>
    <row r="1" spans="1:11" ht="20.149999999999999" customHeight="1">
      <c r="A1" s="754" t="s">
        <v>36</v>
      </c>
      <c r="B1" s="750"/>
      <c r="C1" s="750"/>
      <c r="D1" s="750"/>
      <c r="E1" s="750"/>
      <c r="F1" s="750"/>
    </row>
    <row r="2" spans="1:11" ht="31">
      <c r="A2" s="341" t="s">
        <v>50</v>
      </c>
      <c r="B2" s="300" t="s">
        <v>51</v>
      </c>
      <c r="C2" s="301" t="s">
        <v>52</v>
      </c>
      <c r="D2" s="302" t="s">
        <v>53</v>
      </c>
      <c r="E2" s="322" t="s">
        <v>54</v>
      </c>
      <c r="F2" s="627" t="s">
        <v>55</v>
      </c>
    </row>
    <row r="3" spans="1:11" ht="46.5">
      <c r="A3" s="345"/>
      <c r="B3" s="300" t="s">
        <v>11</v>
      </c>
      <c r="C3" s="301"/>
      <c r="D3" s="302"/>
      <c r="E3" s="322"/>
      <c r="F3" s="627"/>
    </row>
    <row r="4" spans="1:11" ht="15.5">
      <c r="A4" s="345"/>
      <c r="B4" s="300"/>
      <c r="C4" s="301"/>
      <c r="D4" s="302"/>
      <c r="E4" s="322"/>
      <c r="F4" s="627"/>
    </row>
    <row r="5" spans="1:11" ht="15.5">
      <c r="A5" s="363">
        <v>8</v>
      </c>
      <c r="B5" s="363" t="s">
        <v>338</v>
      </c>
      <c r="C5" s="301"/>
      <c r="D5" s="302"/>
      <c r="E5" s="322"/>
      <c r="F5" s="627"/>
    </row>
    <row r="6" spans="1:11" ht="15.5">
      <c r="A6" s="363"/>
      <c r="B6" s="363"/>
      <c r="C6" s="301"/>
      <c r="D6" s="302"/>
      <c r="E6" s="322"/>
      <c r="F6" s="627"/>
    </row>
    <row r="7" spans="1:11" s="217" customFormat="1" ht="77.5">
      <c r="A7" s="297">
        <v>8.01</v>
      </c>
      <c r="B7" s="297" t="s">
        <v>416</v>
      </c>
      <c r="C7" s="327" t="s">
        <v>466</v>
      </c>
      <c r="D7" s="328">
        <v>964</v>
      </c>
      <c r="E7" s="361"/>
      <c r="F7" s="361">
        <f>D7*E7</f>
        <v>0</v>
      </c>
      <c r="G7" s="214"/>
      <c r="H7" s="215"/>
      <c r="I7" s="215"/>
      <c r="J7" s="215"/>
      <c r="K7" s="216"/>
    </row>
    <row r="8" spans="1:11" s="217" customFormat="1" ht="15.5">
      <c r="A8" s="297"/>
      <c r="B8" s="297"/>
      <c r="C8" s="327"/>
      <c r="D8" s="328"/>
      <c r="E8" s="361"/>
      <c r="F8" s="361"/>
      <c r="G8" s="214"/>
      <c r="H8" s="215"/>
      <c r="I8" s="215"/>
      <c r="J8" s="215"/>
      <c r="K8" s="216"/>
    </row>
    <row r="9" spans="1:11" s="217" customFormat="1" ht="19">
      <c r="A9" s="297">
        <v>8.02</v>
      </c>
      <c r="B9" s="297" t="s">
        <v>417</v>
      </c>
      <c r="C9" s="327" t="s">
        <v>466</v>
      </c>
      <c r="D9" s="328">
        <v>584</v>
      </c>
      <c r="E9" s="361"/>
      <c r="F9" s="361">
        <f>D9*E9</f>
        <v>0</v>
      </c>
      <c r="G9" s="214"/>
      <c r="H9" s="215"/>
      <c r="I9" s="215"/>
      <c r="J9" s="215"/>
      <c r="K9" s="216"/>
    </row>
    <row r="10" spans="1:11" s="217" customFormat="1" ht="15.5">
      <c r="A10" s="297"/>
      <c r="B10" s="297"/>
      <c r="C10" s="327"/>
      <c r="D10" s="328"/>
      <c r="E10" s="361"/>
      <c r="F10" s="361"/>
      <c r="G10" s="214"/>
      <c r="H10" s="215"/>
      <c r="I10" s="215"/>
      <c r="J10" s="215"/>
      <c r="K10" s="216"/>
    </row>
    <row r="11" spans="1:11" s="217" customFormat="1" ht="19">
      <c r="A11" s="297">
        <v>8.0299999999999994</v>
      </c>
      <c r="B11" s="297" t="s">
        <v>418</v>
      </c>
      <c r="C11" s="327" t="s">
        <v>466</v>
      </c>
      <c r="D11" s="328">
        <v>143</v>
      </c>
      <c r="E11" s="361"/>
      <c r="F11" s="361">
        <f>D11*E11</f>
        <v>0</v>
      </c>
      <c r="G11" s="214"/>
      <c r="H11" s="215"/>
      <c r="I11" s="215"/>
      <c r="J11" s="215"/>
      <c r="K11" s="216"/>
    </row>
    <row r="12" spans="1:11" s="217" customFormat="1" ht="15.5">
      <c r="A12" s="297"/>
      <c r="B12" s="297"/>
      <c r="C12" s="327"/>
      <c r="D12" s="328"/>
      <c r="E12" s="361"/>
      <c r="F12" s="361"/>
      <c r="G12" s="214"/>
      <c r="H12" s="215"/>
      <c r="I12" s="215"/>
      <c r="J12" s="215"/>
      <c r="K12" s="216"/>
    </row>
    <row r="13" spans="1:11" s="217" customFormat="1" ht="46.5">
      <c r="A13" s="297">
        <v>8.0399999999999991</v>
      </c>
      <c r="B13" s="297" t="s">
        <v>419</v>
      </c>
      <c r="C13" s="327" t="s">
        <v>466</v>
      </c>
      <c r="D13" s="328">
        <v>120</v>
      </c>
      <c r="E13" s="361"/>
      <c r="F13" s="361">
        <f>D13*E13</f>
        <v>0</v>
      </c>
      <c r="G13" s="214"/>
      <c r="H13" s="215"/>
      <c r="I13" s="215"/>
      <c r="J13" s="215"/>
      <c r="K13" s="216"/>
    </row>
    <row r="14" spans="1:11" s="217" customFormat="1" ht="15.5">
      <c r="A14" s="297"/>
      <c r="B14" s="297"/>
      <c r="C14" s="327"/>
      <c r="D14" s="328"/>
      <c r="E14" s="361"/>
      <c r="F14" s="361"/>
      <c r="G14" s="214"/>
      <c r="H14" s="215"/>
      <c r="I14" s="215"/>
      <c r="J14" s="215"/>
      <c r="K14" s="216"/>
    </row>
    <row r="15" spans="1:11" ht="62">
      <c r="A15" s="342">
        <v>8.0500000000000007</v>
      </c>
      <c r="B15" s="319" t="s">
        <v>156</v>
      </c>
      <c r="C15" s="364" t="s">
        <v>24</v>
      </c>
      <c r="D15" s="352">
        <f>10+50+10</f>
        <v>70</v>
      </c>
      <c r="E15" s="347"/>
      <c r="F15" s="347">
        <f>D15*E15</f>
        <v>0</v>
      </c>
    </row>
    <row r="16" spans="1:11" ht="15.5">
      <c r="A16" s="342"/>
      <c r="B16" s="319"/>
      <c r="C16" s="364"/>
      <c r="D16" s="365"/>
      <c r="E16" s="347"/>
      <c r="F16" s="347"/>
    </row>
    <row r="17" spans="1:11" ht="15.5">
      <c r="A17" s="363">
        <v>8.1</v>
      </c>
      <c r="B17" s="363" t="s">
        <v>339</v>
      </c>
      <c r="C17" s="301"/>
      <c r="D17" s="302"/>
      <c r="E17" s="362"/>
      <c r="F17" s="627"/>
    </row>
    <row r="18" spans="1:11" s="208" customFormat="1" ht="46.5">
      <c r="A18" s="297">
        <v>8.11</v>
      </c>
      <c r="B18" s="326" t="s">
        <v>420</v>
      </c>
      <c r="C18" s="327" t="s">
        <v>24</v>
      </c>
      <c r="D18" s="328">
        <v>538</v>
      </c>
      <c r="E18" s="361"/>
      <c r="F18" s="361">
        <f>D18*E18</f>
        <v>0</v>
      </c>
      <c r="G18" s="205"/>
      <c r="H18" s="206"/>
      <c r="I18" s="206"/>
      <c r="J18" s="206"/>
      <c r="K18" s="207"/>
    </row>
    <row r="19" spans="1:11" ht="15.5">
      <c r="A19" s="345"/>
      <c r="B19" s="338"/>
      <c r="C19" s="348"/>
      <c r="D19" s="370"/>
      <c r="E19" s="347"/>
      <c r="F19" s="347"/>
    </row>
    <row r="20" spans="1:11" ht="31">
      <c r="A20" s="345">
        <v>8.1199999999999992</v>
      </c>
      <c r="B20" s="297" t="s">
        <v>421</v>
      </c>
      <c r="C20" s="348" t="s">
        <v>24</v>
      </c>
      <c r="D20" s="370">
        <f>92+61</f>
        <v>153</v>
      </c>
      <c r="E20" s="347"/>
      <c r="F20" s="347">
        <f>D20*E20</f>
        <v>0</v>
      </c>
    </row>
    <row r="21" spans="1:11" ht="15.5">
      <c r="A21" s="345"/>
      <c r="B21" s="338"/>
      <c r="C21" s="348"/>
      <c r="D21" s="370"/>
      <c r="E21" s="347"/>
      <c r="F21" s="347"/>
    </row>
    <row r="22" spans="1:11" s="204" customFormat="1" ht="31">
      <c r="A22" s="345">
        <v>8.1300000000000008</v>
      </c>
      <c r="B22" s="297" t="s">
        <v>422</v>
      </c>
      <c r="C22" s="348" t="s">
        <v>24</v>
      </c>
      <c r="D22" s="370">
        <f>9*15+97+16+30</f>
        <v>278</v>
      </c>
      <c r="E22" s="347"/>
      <c r="F22" s="347">
        <f>D22*E22</f>
        <v>0</v>
      </c>
    </row>
    <row r="23" spans="1:11" ht="15.5">
      <c r="A23" s="345"/>
      <c r="B23" s="319"/>
      <c r="C23" s="348"/>
      <c r="D23" s="370"/>
      <c r="E23" s="347"/>
      <c r="F23" s="347"/>
    </row>
    <row r="24" spans="1:11" ht="15.5">
      <c r="A24" s="363">
        <v>8.1999999999999993</v>
      </c>
      <c r="B24" s="363" t="s">
        <v>380</v>
      </c>
      <c r="C24" s="348"/>
      <c r="D24" s="370"/>
      <c r="E24" s="347"/>
      <c r="F24" s="347"/>
    </row>
    <row r="25" spans="1:11" ht="31">
      <c r="A25" s="298">
        <v>8.2100000000000009</v>
      </c>
      <c r="B25" s="297" t="s">
        <v>423</v>
      </c>
      <c r="C25" s="367" t="s">
        <v>139</v>
      </c>
      <c r="D25" s="352">
        <v>160</v>
      </c>
      <c r="E25" s="347"/>
      <c r="F25" s="347">
        <f>D25*E25</f>
        <v>0</v>
      </c>
    </row>
    <row r="26" spans="1:11" ht="15.5">
      <c r="A26" s="298"/>
      <c r="B26" s="297"/>
      <c r="C26" s="367"/>
      <c r="D26" s="352"/>
      <c r="E26" s="347"/>
      <c r="F26" s="347"/>
    </row>
    <row r="27" spans="1:11" ht="50.5" customHeight="1">
      <c r="A27" s="345">
        <v>8.2200000000000006</v>
      </c>
      <c r="B27" s="297" t="s">
        <v>424</v>
      </c>
      <c r="C27" s="367" t="s">
        <v>139</v>
      </c>
      <c r="D27" s="352">
        <v>150</v>
      </c>
      <c r="E27" s="347"/>
      <c r="F27" s="347">
        <f>D27*E27</f>
        <v>0</v>
      </c>
    </row>
    <row r="28" spans="1:11" ht="15.5">
      <c r="A28" s="345"/>
      <c r="B28" s="297"/>
      <c r="C28" s="367"/>
      <c r="D28" s="365"/>
      <c r="E28" s="347"/>
      <c r="F28" s="347"/>
    </row>
    <row r="29" spans="1:11" ht="50.5" customHeight="1">
      <c r="A29" s="345">
        <v>8.23</v>
      </c>
      <c r="B29" s="297" t="s">
        <v>471</v>
      </c>
      <c r="C29" s="367" t="s">
        <v>139</v>
      </c>
      <c r="D29" s="352">
        <v>100</v>
      </c>
      <c r="E29" s="347"/>
      <c r="F29" s="347">
        <f>D29*E29</f>
        <v>0</v>
      </c>
    </row>
    <row r="30" spans="1:11" ht="15.5">
      <c r="A30" s="345"/>
      <c r="B30" s="297"/>
      <c r="C30" s="367"/>
      <c r="D30" s="352"/>
      <c r="E30" s="347"/>
      <c r="F30" s="347"/>
    </row>
    <row r="31" spans="1:11" ht="50.5" customHeight="1">
      <c r="A31" s="345">
        <v>8.24</v>
      </c>
      <c r="B31" s="297" t="s">
        <v>472</v>
      </c>
      <c r="C31" s="367" t="s">
        <v>139</v>
      </c>
      <c r="D31" s="352">
        <v>37</v>
      </c>
      <c r="E31" s="347"/>
      <c r="F31" s="347">
        <f>D31*E31</f>
        <v>0</v>
      </c>
    </row>
    <row r="32" spans="1:11" ht="15.5">
      <c r="A32" s="345"/>
      <c r="B32" s="297"/>
      <c r="C32" s="367"/>
      <c r="D32" s="365"/>
      <c r="E32" s="347"/>
      <c r="F32" s="347"/>
    </row>
    <row r="33" spans="1:11" s="208" customFormat="1" ht="46.5">
      <c r="A33" s="297">
        <v>8.25</v>
      </c>
      <c r="B33" s="297" t="s">
        <v>425</v>
      </c>
      <c r="C33" s="327" t="s">
        <v>24</v>
      </c>
      <c r="D33" s="328">
        <v>374</v>
      </c>
      <c r="E33" s="361"/>
      <c r="F33" s="361">
        <f>D33*E33</f>
        <v>0</v>
      </c>
      <c r="G33" s="205"/>
      <c r="H33" s="206"/>
      <c r="I33" s="206"/>
      <c r="J33" s="206"/>
      <c r="K33" s="207"/>
    </row>
    <row r="34" spans="1:11" s="208" customFormat="1" ht="15.5">
      <c r="A34" s="297"/>
      <c r="B34" s="297"/>
      <c r="C34" s="327"/>
      <c r="D34" s="328"/>
      <c r="E34" s="361"/>
      <c r="F34" s="361"/>
      <c r="G34" s="205"/>
      <c r="H34" s="206"/>
      <c r="I34" s="206"/>
      <c r="J34" s="206"/>
      <c r="K34" s="207"/>
    </row>
    <row r="35" spans="1:11" s="208" customFormat="1" ht="15.5">
      <c r="A35" s="368"/>
      <c r="B35" s="297"/>
      <c r="C35" s="327"/>
      <c r="D35" s="328"/>
      <c r="E35" s="361"/>
      <c r="F35" s="361"/>
      <c r="G35" s="205"/>
      <c r="H35" s="206"/>
      <c r="I35" s="206"/>
      <c r="J35" s="206"/>
      <c r="K35" s="207"/>
    </row>
    <row r="36" spans="1:11" ht="31">
      <c r="A36" s="363">
        <v>8.3000000000000007</v>
      </c>
      <c r="B36" s="369" t="s">
        <v>340</v>
      </c>
      <c r="C36" s="301"/>
      <c r="D36" s="366"/>
      <c r="E36" s="347"/>
      <c r="F36" s="347"/>
    </row>
    <row r="37" spans="1:11" ht="46.5">
      <c r="A37" s="345">
        <v>8.31</v>
      </c>
      <c r="B37" s="338" t="s">
        <v>152</v>
      </c>
      <c r="C37" s="348" t="s">
        <v>125</v>
      </c>
      <c r="D37" s="348">
        <f>8+6</f>
        <v>14</v>
      </c>
      <c r="E37" s="347"/>
      <c r="F37" s="347">
        <f>D37*E37</f>
        <v>0</v>
      </c>
    </row>
    <row r="38" spans="1:11" ht="15.5">
      <c r="A38" s="345"/>
      <c r="B38" s="338"/>
      <c r="C38" s="348"/>
      <c r="D38" s="348"/>
      <c r="E38" s="347"/>
      <c r="F38" s="347"/>
    </row>
    <row r="39" spans="1:11" ht="109" thickBot="1">
      <c r="A39" s="345">
        <v>8.32</v>
      </c>
      <c r="B39" s="338" t="s">
        <v>185</v>
      </c>
      <c r="C39" s="348" t="s">
        <v>47</v>
      </c>
      <c r="D39" s="348">
        <f>8+9+8+6</f>
        <v>31</v>
      </c>
      <c r="E39" s="347"/>
      <c r="F39" s="347">
        <f>D39*E39</f>
        <v>0</v>
      </c>
    </row>
    <row r="40" spans="1:11" s="33" customFormat="1" ht="19.75" customHeight="1" thickBot="1">
      <c r="A40" s="758" t="s">
        <v>180</v>
      </c>
      <c r="B40" s="759"/>
      <c r="C40" s="759"/>
      <c r="D40" s="759"/>
      <c r="E40" s="760"/>
      <c r="F40" s="172">
        <f>SUM(F6:F39)</f>
        <v>0</v>
      </c>
      <c r="I40" s="34"/>
    </row>
    <row r="41" spans="1:11" ht="15.5">
      <c r="A41" s="345"/>
      <c r="B41" s="338"/>
      <c r="C41" s="348"/>
      <c r="D41" s="348"/>
      <c r="E41" s="347"/>
      <c r="F41" s="347"/>
    </row>
    <row r="42" spans="1:11" ht="16" thickBot="1">
      <c r="A42" s="345"/>
      <c r="B42" s="338"/>
      <c r="C42" s="348"/>
      <c r="D42" s="348"/>
      <c r="E42" s="347"/>
      <c r="F42" s="347"/>
    </row>
    <row r="43" spans="1:11" ht="29.5" customHeight="1" thickBot="1">
      <c r="A43" s="227" t="s">
        <v>50</v>
      </c>
      <c r="B43" s="229" t="s">
        <v>51</v>
      </c>
      <c r="C43" s="153" t="s">
        <v>52</v>
      </c>
      <c r="D43" s="2" t="s">
        <v>53</v>
      </c>
      <c r="E43" s="154" t="s">
        <v>54</v>
      </c>
      <c r="F43" s="155" t="s">
        <v>55</v>
      </c>
    </row>
    <row r="44" spans="1:11" s="33" customFormat="1" ht="25.75" customHeight="1" thickBot="1">
      <c r="A44" s="758" t="s">
        <v>181</v>
      </c>
      <c r="B44" s="759"/>
      <c r="C44" s="759"/>
      <c r="D44" s="759"/>
      <c r="E44" s="760"/>
      <c r="F44" s="371">
        <f>F40</f>
        <v>0</v>
      </c>
      <c r="I44" s="34"/>
    </row>
    <row r="45" spans="1:11" ht="62">
      <c r="A45" s="345">
        <v>8.33</v>
      </c>
      <c r="B45" s="338" t="s">
        <v>186</v>
      </c>
      <c r="C45" s="348" t="s">
        <v>47</v>
      </c>
      <c r="D45" s="348">
        <f>9+8+9+12+6</f>
        <v>44</v>
      </c>
      <c r="E45" s="347"/>
      <c r="F45" s="347">
        <f>D45*E45</f>
        <v>0</v>
      </c>
    </row>
    <row r="46" spans="1:11" ht="15.5">
      <c r="A46" s="345"/>
      <c r="B46" s="338"/>
      <c r="C46" s="301"/>
      <c r="D46" s="301"/>
      <c r="E46" s="347"/>
      <c r="F46" s="347"/>
    </row>
    <row r="47" spans="1:11" ht="46.5">
      <c r="A47" s="360">
        <v>8.34</v>
      </c>
      <c r="B47" s="360" t="s">
        <v>153</v>
      </c>
      <c r="C47" s="348" t="s">
        <v>24</v>
      </c>
      <c r="D47" s="348">
        <f>30*3</f>
        <v>90</v>
      </c>
      <c r="E47" s="347"/>
      <c r="F47" s="347">
        <f>D47*E47</f>
        <v>0</v>
      </c>
    </row>
    <row r="48" spans="1:11" ht="15.5">
      <c r="A48" s="345"/>
      <c r="B48" s="338"/>
      <c r="C48" s="301"/>
      <c r="D48" s="302"/>
      <c r="E48" s="322"/>
      <c r="F48" s="627"/>
    </row>
    <row r="49" spans="1:6" ht="15.5">
      <c r="A49" s="756" t="s">
        <v>12</v>
      </c>
      <c r="B49" s="757"/>
      <c r="C49" s="757"/>
      <c r="D49" s="757"/>
      <c r="E49" s="757"/>
      <c r="F49" s="304">
        <f>SUM(F44:F48)</f>
        <v>0</v>
      </c>
    </row>
  </sheetData>
  <protectedRanges>
    <protectedRange sqref="D37:F38" name="Range1_1_1_1_1_1"/>
    <protectedRange sqref="F39 F41:F42 F45:F46" name="Range1_1_1_1_2"/>
    <protectedRange sqref="E39 E41:E42 E45:E46" name="Range1_1_1_3"/>
    <protectedRange sqref="F47" name="Range1_1_1_8"/>
    <protectedRange sqref="E47" name="Range1_12_3_5"/>
    <protectedRange sqref="E40:F40" name="Range1_16_2"/>
    <protectedRange sqref="E44:F44" name="Range1_16_2_1"/>
  </protectedRanges>
  <mergeCells count="4">
    <mergeCell ref="A1:F1"/>
    <mergeCell ref="A49:E49"/>
    <mergeCell ref="A40:E40"/>
    <mergeCell ref="A44:E44"/>
  </mergeCells>
  <printOptions horizontalCentered="1"/>
  <pageMargins left="0.5" right="0.5" top="0" bottom="0" header="0.5" footer="0.25"/>
  <pageSetup paperSize="8" scale="89" fitToHeight="0" orientation="portrait"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444C-FD32-47FA-A169-461DCB324E8E}">
  <sheetPr>
    <pageSetUpPr fitToPage="1"/>
  </sheetPr>
  <dimension ref="A1:O16"/>
  <sheetViews>
    <sheetView view="pageBreakPreview" zoomScale="70" zoomScaleSheetLayoutView="70" workbookViewId="0">
      <selection activeCell="F29" sqref="F29"/>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252" customWidth="1"/>
    <col min="8" max="8" width="18.1796875" bestFit="1" customWidth="1"/>
    <col min="11" max="15" width="9.1796875" hidden="1" customWidth="1"/>
    <col min="16" max="16" width="0" hidden="1" customWidth="1"/>
  </cols>
  <sheetData>
    <row r="1" spans="1:6" ht="35.5" customHeight="1" thickBot="1">
      <c r="A1" s="761" t="s">
        <v>37</v>
      </c>
      <c r="B1" s="762"/>
      <c r="C1" s="762"/>
      <c r="D1" s="762"/>
      <c r="E1" s="762"/>
      <c r="F1" s="762"/>
    </row>
    <row r="2" spans="1:6" ht="31.5" thickBot="1">
      <c r="A2" s="227" t="s">
        <v>50</v>
      </c>
      <c r="B2" s="231" t="s">
        <v>51</v>
      </c>
      <c r="C2" s="253" t="s">
        <v>52</v>
      </c>
      <c r="D2" s="254" t="s">
        <v>53</v>
      </c>
      <c r="E2" s="255" t="s">
        <v>54</v>
      </c>
      <c r="F2" s="256" t="s">
        <v>55</v>
      </c>
    </row>
    <row r="3" spans="1:6" ht="20.5" customHeight="1" thickBot="1">
      <c r="A3" s="227">
        <v>9.06</v>
      </c>
      <c r="B3" s="231" t="s">
        <v>342</v>
      </c>
      <c r="C3" s="253"/>
      <c r="D3" s="254"/>
      <c r="E3" s="255"/>
      <c r="F3" s="256"/>
    </row>
    <row r="4" spans="1:6" ht="15.5">
      <c r="A4" s="372"/>
      <c r="B4" s="232"/>
      <c r="C4" s="258"/>
      <c r="D4" s="259"/>
      <c r="E4" s="373"/>
      <c r="F4" s="261"/>
    </row>
    <row r="5" spans="1:6" ht="72" customHeight="1" thickBot="1">
      <c r="A5" s="228" t="s">
        <v>341</v>
      </c>
      <c r="B5" s="247" t="s">
        <v>473</v>
      </c>
      <c r="C5" s="296" t="s">
        <v>15</v>
      </c>
      <c r="D5" s="384">
        <v>1</v>
      </c>
      <c r="E5" s="260"/>
      <c r="F5" s="385"/>
    </row>
    <row r="6" spans="1:6" ht="20.5" customHeight="1" thickBot="1">
      <c r="A6" s="227">
        <v>9.07</v>
      </c>
      <c r="B6" s="231" t="s">
        <v>344</v>
      </c>
      <c r="C6" s="288"/>
      <c r="D6" s="289"/>
      <c r="E6" s="255"/>
      <c r="F6" s="256"/>
    </row>
    <row r="7" spans="1:6" ht="20.5" customHeight="1">
      <c r="A7" s="372"/>
      <c r="B7" s="232"/>
      <c r="C7" s="296"/>
      <c r="D7" s="384"/>
      <c r="E7" s="373"/>
      <c r="F7" s="261"/>
    </row>
    <row r="8" spans="1:6" ht="62">
      <c r="A8" s="228" t="s">
        <v>343</v>
      </c>
      <c r="B8" s="247" t="s">
        <v>157</v>
      </c>
      <c r="C8" s="296"/>
      <c r="D8" s="384"/>
      <c r="E8" s="260"/>
      <c r="F8" s="261"/>
    </row>
    <row r="9" spans="1:6" ht="15.5">
      <c r="A9" s="228"/>
      <c r="B9" s="247" t="s">
        <v>39</v>
      </c>
      <c r="C9" s="296" t="s">
        <v>57</v>
      </c>
      <c r="D9" s="384">
        <f>20+10</f>
        <v>30</v>
      </c>
      <c r="E9" s="260"/>
      <c r="F9" s="385">
        <f>D9*E9</f>
        <v>0</v>
      </c>
    </row>
    <row r="10" spans="1:6" ht="15.5">
      <c r="A10" s="228"/>
      <c r="B10" s="247" t="s">
        <v>49</v>
      </c>
      <c r="C10" s="296" t="s">
        <v>57</v>
      </c>
      <c r="D10" s="384">
        <f>15+10</f>
        <v>25</v>
      </c>
      <c r="E10" s="260"/>
      <c r="F10" s="385">
        <f>D10*E10</f>
        <v>0</v>
      </c>
    </row>
    <row r="11" spans="1:6" ht="15.5">
      <c r="A11" s="228"/>
      <c r="B11" s="247" t="s">
        <v>40</v>
      </c>
      <c r="C11" s="296" t="s">
        <v>24</v>
      </c>
      <c r="D11" s="384">
        <f>50+50</f>
        <v>100</v>
      </c>
      <c r="E11" s="260"/>
      <c r="F11" s="385">
        <f>D11*E11</f>
        <v>0</v>
      </c>
    </row>
    <row r="12" spans="1:6" ht="15.5">
      <c r="A12" s="228"/>
      <c r="B12" s="247" t="s">
        <v>13</v>
      </c>
      <c r="C12" s="296" t="s">
        <v>57</v>
      </c>
      <c r="D12" s="384">
        <f>10+10</f>
        <v>20</v>
      </c>
      <c r="E12" s="260"/>
      <c r="F12" s="385">
        <f>D12*E12</f>
        <v>0</v>
      </c>
    </row>
    <row r="13" spans="1:6" ht="15.5">
      <c r="A13" s="228"/>
      <c r="B13" s="247"/>
      <c r="C13" s="258"/>
      <c r="D13" s="259"/>
      <c r="E13" s="260"/>
      <c r="F13" s="385"/>
    </row>
    <row r="14" spans="1:6">
      <c r="A14" s="374"/>
      <c r="B14" s="375"/>
      <c r="C14" s="376"/>
      <c r="D14" s="377"/>
      <c r="E14" s="378"/>
      <c r="F14" s="629"/>
    </row>
    <row r="15" spans="1:6" ht="16" thickBot="1">
      <c r="A15" s="379"/>
      <c r="B15" s="380"/>
      <c r="C15" s="381"/>
      <c r="D15" s="382"/>
      <c r="E15" s="383"/>
      <c r="F15" s="385"/>
    </row>
    <row r="16" spans="1:6" ht="16" thickBot="1">
      <c r="A16" s="763" t="s">
        <v>48</v>
      </c>
      <c r="B16" s="764"/>
      <c r="C16" s="764"/>
      <c r="D16" s="764"/>
      <c r="E16" s="765"/>
      <c r="F16" s="256">
        <f>SUM(F4:F15)</f>
        <v>0</v>
      </c>
    </row>
  </sheetData>
  <mergeCells count="2">
    <mergeCell ref="A1:F1"/>
    <mergeCell ref="A16:E16"/>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76BD-F327-4F83-8DC3-8CA3BA9C7DE8}">
  <sheetPr>
    <pageSetUpPr fitToPage="1"/>
  </sheetPr>
  <dimension ref="A1:O9"/>
  <sheetViews>
    <sheetView view="pageBreakPreview" topLeftCell="B1" zoomScale="70" zoomScaleSheetLayoutView="70" workbookViewId="0">
      <selection activeCell="E6" sqref="E6"/>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252" customWidth="1"/>
    <col min="8" max="8" width="18.1796875" bestFit="1" customWidth="1"/>
    <col min="11" max="15" width="9.1796875" hidden="1" customWidth="1"/>
    <col min="16" max="16" width="0" hidden="1" customWidth="1"/>
  </cols>
  <sheetData>
    <row r="1" spans="1:6" ht="16" thickBot="1">
      <c r="A1" s="766" t="s">
        <v>18</v>
      </c>
      <c r="B1" s="766"/>
      <c r="C1" s="766"/>
      <c r="D1" s="766"/>
      <c r="E1" s="766"/>
      <c r="F1" s="766"/>
    </row>
    <row r="2" spans="1:6" ht="31.5" thickBot="1">
      <c r="A2" s="227" t="s">
        <v>50</v>
      </c>
      <c r="B2" s="231" t="s">
        <v>51</v>
      </c>
      <c r="C2" s="253" t="s">
        <v>52</v>
      </c>
      <c r="D2" s="254" t="s">
        <v>53</v>
      </c>
      <c r="E2" s="255" t="s">
        <v>54</v>
      </c>
      <c r="F2" s="256" t="s">
        <v>55</v>
      </c>
    </row>
    <row r="3" spans="1:6" ht="62.5" thickBot="1">
      <c r="A3" s="386" t="s">
        <v>25</v>
      </c>
      <c r="B3" s="244" t="s">
        <v>14</v>
      </c>
      <c r="C3" s="387" t="s">
        <v>25</v>
      </c>
      <c r="D3" s="388"/>
      <c r="E3" s="389"/>
      <c r="F3" s="390"/>
    </row>
    <row r="4" spans="1:6" ht="16" thickBot="1">
      <c r="A4" s="231">
        <v>12.04</v>
      </c>
      <c r="B4" s="231" t="s">
        <v>345</v>
      </c>
      <c r="C4" s="253"/>
      <c r="D4" s="254"/>
      <c r="E4" s="257"/>
      <c r="F4" s="256"/>
    </row>
    <row r="5" spans="1:6" ht="15.5">
      <c r="A5" s="233"/>
      <c r="B5" s="391"/>
      <c r="C5" s="262"/>
      <c r="D5" s="263"/>
      <c r="E5" s="264"/>
      <c r="F5" s="265"/>
    </row>
    <row r="6" spans="1:6" ht="108.5">
      <c r="A6" s="234" t="s">
        <v>349</v>
      </c>
      <c r="B6" s="243" t="s">
        <v>162</v>
      </c>
      <c r="C6" s="266" t="s">
        <v>474</v>
      </c>
      <c r="D6" s="431">
        <f>(249-70)*0.2*6+362</f>
        <v>576.79999999999995</v>
      </c>
      <c r="E6" s="431"/>
      <c r="F6" s="630">
        <f>D6*E6</f>
        <v>0</v>
      </c>
    </row>
    <row r="7" spans="1:6" ht="15.5">
      <c r="A7" s="235"/>
      <c r="B7" s="244"/>
      <c r="C7" s="271"/>
      <c r="D7" s="130"/>
      <c r="E7" s="130"/>
      <c r="F7" s="131"/>
    </row>
    <row r="8" spans="1:6" ht="16" thickBot="1">
      <c r="A8" s="329"/>
      <c r="B8" s="248"/>
      <c r="C8" s="279"/>
      <c r="D8" s="392"/>
      <c r="E8" s="393"/>
      <c r="F8" s="330"/>
    </row>
    <row r="9" spans="1:6" ht="16" thickBot="1">
      <c r="A9" s="763" t="s">
        <v>26</v>
      </c>
      <c r="B9" s="764"/>
      <c r="C9" s="764"/>
      <c r="D9" s="764"/>
      <c r="E9" s="765"/>
      <c r="F9" s="256">
        <f>SUM(F6:F8)</f>
        <v>0</v>
      </c>
    </row>
  </sheetData>
  <mergeCells count="2">
    <mergeCell ref="A1:F1"/>
    <mergeCell ref="A9:E9"/>
  </mergeCells>
  <printOptions horizontalCentered="1"/>
  <pageMargins left="0.5" right="0.5" top="0" bottom="0" header="0.5" footer="0.25"/>
  <pageSetup paperSize="8" scale="91" fitToHeight="0"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423B-3CE8-4685-B054-567CE4F75417}">
  <sheetPr>
    <pageSetUpPr fitToPage="1"/>
  </sheetPr>
  <dimension ref="A1:O12"/>
  <sheetViews>
    <sheetView view="pageBreakPreview" topLeftCell="B1" zoomScale="70" zoomScaleSheetLayoutView="70" workbookViewId="0">
      <selection activeCell="E7" sqref="E7:E9"/>
    </sheetView>
  </sheetViews>
  <sheetFormatPr defaultColWidth="9.1796875" defaultRowHeight="13"/>
  <cols>
    <col min="1" max="1" width="11.54296875" style="189" customWidth="1"/>
    <col min="2" max="2" width="78.1796875" style="240" customWidth="1"/>
    <col min="3" max="3" width="9.81640625" style="249" customWidth="1"/>
    <col min="4" max="4" width="12.453125" style="250" customWidth="1"/>
    <col min="5" max="5" width="17.453125" style="251" customWidth="1"/>
    <col min="6" max="6" width="20.54296875" style="252" customWidth="1"/>
    <col min="8" max="8" width="18.1796875" bestFit="1" customWidth="1"/>
    <col min="11" max="15" width="9.1796875" hidden="1" customWidth="1"/>
    <col min="16" max="16" width="0" hidden="1" customWidth="1"/>
  </cols>
  <sheetData>
    <row r="1" spans="1:6" ht="26.5" customHeight="1" thickBot="1">
      <c r="A1" s="767" t="s">
        <v>41</v>
      </c>
      <c r="B1" s="768"/>
      <c r="C1" s="768"/>
      <c r="D1" s="768"/>
      <c r="E1" s="768"/>
      <c r="F1" s="769"/>
    </row>
    <row r="2" spans="1:6" ht="31">
      <c r="A2" s="399" t="s">
        <v>50</v>
      </c>
      <c r="B2" s="400" t="s">
        <v>51</v>
      </c>
      <c r="C2" s="387" t="s">
        <v>52</v>
      </c>
      <c r="D2" s="388" t="s">
        <v>53</v>
      </c>
      <c r="E2" s="401" t="s">
        <v>54</v>
      </c>
      <c r="F2" s="390" t="s">
        <v>55</v>
      </c>
    </row>
    <row r="3" spans="1:6" ht="62">
      <c r="A3" s="402" t="s">
        <v>25</v>
      </c>
      <c r="B3" s="403" t="s">
        <v>14</v>
      </c>
      <c r="C3" s="404" t="s">
        <v>25</v>
      </c>
      <c r="D3" s="405"/>
      <c r="E3" s="406"/>
      <c r="F3" s="407"/>
    </row>
    <row r="4" spans="1:6" ht="16" thickBot="1">
      <c r="A4" s="408"/>
      <c r="B4" s="409"/>
      <c r="C4" s="410"/>
      <c r="D4" s="411"/>
      <c r="E4" s="412"/>
      <c r="F4" s="413"/>
    </row>
    <row r="5" spans="1:6" ht="16" thickBot="1">
      <c r="A5" s="141">
        <v>13.06</v>
      </c>
      <c r="B5" s="138" t="s">
        <v>346</v>
      </c>
      <c r="C5" s="148"/>
      <c r="D5" s="139"/>
      <c r="E5" s="140"/>
      <c r="F5" s="144"/>
    </row>
    <row r="6" spans="1:6" ht="15.5">
      <c r="A6" s="414"/>
      <c r="B6" s="143"/>
      <c r="C6" s="136"/>
      <c r="D6" s="147"/>
      <c r="E6" s="137"/>
      <c r="F6" s="145"/>
    </row>
    <row r="7" spans="1:6" s="203" customFormat="1" ht="77.5">
      <c r="A7" s="142" t="s">
        <v>347</v>
      </c>
      <c r="B7" s="394" t="s">
        <v>158</v>
      </c>
      <c r="C7" s="395" t="s">
        <v>139</v>
      </c>
      <c r="D7" s="396">
        <f>0.2*(680)</f>
        <v>136</v>
      </c>
      <c r="E7" s="397"/>
      <c r="F7" s="398">
        <f>D7*E7</f>
        <v>0</v>
      </c>
    </row>
    <row r="8" spans="1:6" ht="15.5">
      <c r="A8" s="142"/>
      <c r="B8" s="84"/>
      <c r="C8" s="83"/>
      <c r="D8" s="75"/>
      <c r="E8" s="81"/>
      <c r="F8" s="146"/>
    </row>
    <row r="9" spans="1:6" ht="96" customHeight="1">
      <c r="A9" s="142" t="s">
        <v>348</v>
      </c>
      <c r="B9" s="84" t="s">
        <v>475</v>
      </c>
      <c r="C9" s="422" t="s">
        <v>466</v>
      </c>
      <c r="D9" s="423">
        <f>10*3</f>
        <v>30</v>
      </c>
      <c r="E9" s="631"/>
      <c r="F9" s="631">
        <f>D9*E9</f>
        <v>0</v>
      </c>
    </row>
    <row r="10" spans="1:6" ht="15.5">
      <c r="A10" s="85"/>
      <c r="B10" s="84"/>
      <c r="C10" s="83"/>
      <c r="D10" s="75"/>
      <c r="E10" s="81"/>
      <c r="F10" s="146"/>
    </row>
    <row r="11" spans="1:6" ht="16" thickBot="1">
      <c r="A11" s="415"/>
      <c r="B11" s="416"/>
      <c r="C11" s="417"/>
      <c r="D11" s="418"/>
      <c r="E11" s="419"/>
      <c r="F11" s="420"/>
    </row>
    <row r="12" spans="1:6" ht="16" thickBot="1">
      <c r="A12" s="751" t="s">
        <v>27</v>
      </c>
      <c r="B12" s="752"/>
      <c r="C12" s="752"/>
      <c r="D12" s="752"/>
      <c r="E12" s="753"/>
      <c r="F12" s="421">
        <f>SUM(F7:F11)</f>
        <v>0</v>
      </c>
    </row>
  </sheetData>
  <protectedRanges>
    <protectedRange sqref="F5:F6" name="Range1_1_1_1_2_1"/>
    <protectedRange sqref="E5:E6" name="Range1_12_1"/>
    <protectedRange sqref="F10 F7:F8" name="Range1_1_1_5"/>
    <protectedRange sqref="E10 E7:E8" name="Range1_12_3_2_1"/>
  </protectedRanges>
  <mergeCells count="2">
    <mergeCell ref="A1:F1"/>
    <mergeCell ref="A12:E12"/>
  </mergeCells>
  <printOptions horizontalCentered="1"/>
  <pageMargins left="0.5" right="0.5" top="0" bottom="0" header="0.5" footer="0.25"/>
  <pageSetup paperSize="8" scale="91" fitToHeight="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summary</vt:lpstr>
      <vt:lpstr>Bill_1</vt:lpstr>
      <vt:lpstr>Bill_4</vt:lpstr>
      <vt:lpstr>Bill_5</vt:lpstr>
      <vt:lpstr>Bill_7</vt:lpstr>
      <vt:lpstr>Bill_8</vt:lpstr>
      <vt:lpstr>Bill_9</vt:lpstr>
      <vt:lpstr>Bill_12</vt:lpstr>
      <vt:lpstr>Bill_13</vt:lpstr>
      <vt:lpstr>Bill_15</vt:lpstr>
      <vt:lpstr>Bill_16</vt:lpstr>
      <vt:lpstr>Bill_17</vt:lpstr>
      <vt:lpstr>Bill_19</vt:lpstr>
      <vt:lpstr>Bill_20</vt:lpstr>
      <vt:lpstr>Bill_22</vt:lpstr>
      <vt:lpstr>Bill_24</vt:lpstr>
      <vt:lpstr>Bill_25</vt:lpstr>
      <vt:lpstr>Appendix 1.0</vt:lpstr>
      <vt:lpstr>'Appendix 1.0'!Print_Area</vt:lpstr>
      <vt:lpstr>Bill_1!Print_Area</vt:lpstr>
      <vt:lpstr>Bill_12!Print_Area</vt:lpstr>
      <vt:lpstr>Bill_13!Print_Area</vt:lpstr>
      <vt:lpstr>Bill_15!Print_Area</vt:lpstr>
      <vt:lpstr>Bill_16!Print_Area</vt:lpstr>
      <vt:lpstr>Bill_17!Print_Area</vt:lpstr>
      <vt:lpstr>Bill_19!Print_Area</vt:lpstr>
      <vt:lpstr>Bill_20!Print_Area</vt:lpstr>
      <vt:lpstr>Bill_22!Print_Area</vt:lpstr>
      <vt:lpstr>Bill_24!Print_Area</vt:lpstr>
      <vt:lpstr>Bill_25!Print_Area</vt:lpstr>
      <vt:lpstr>Bill_4!Print_Area</vt:lpstr>
      <vt:lpstr>Bill_5!Print_Area</vt:lpstr>
      <vt:lpstr>Bill_7!Print_Area</vt:lpstr>
      <vt:lpstr>Bill_8!Print_Area</vt:lpstr>
      <vt:lpstr>Bill_9!Print_Area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Alfred M. Warombo</cp:lastModifiedBy>
  <cp:lastPrinted>2026-03-05T06:43:49Z</cp:lastPrinted>
  <dcterms:created xsi:type="dcterms:W3CDTF">2007-07-10T16:11:54Z</dcterms:created>
  <dcterms:modified xsi:type="dcterms:W3CDTF">2026-06-25T06:41:20Z</dcterms:modified>
</cp:coreProperties>
</file>