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koeiafrican-my.sharepoint.com/personal/harrison_ochieng_koeiafrica_com/Documents/Desktop/Submissions to KPA_2026/"/>
    </mc:Choice>
  </mc:AlternateContent>
  <xr:revisionPtr revIDLastSave="308" documentId="8_{836EF5C0-F258-4613-9525-E7F1CF30C3E5}" xr6:coauthVersionLast="47" xr6:coauthVersionMax="47" xr10:uidLastSave="{200B29F3-40D8-4B2A-952C-34746561A541}"/>
  <bookViews>
    <workbookView xWindow="-96" yWindow="-96" windowWidth="18192" windowHeight="11472" tabRatio="854" xr2:uid="{00000000-000D-0000-FFFF-FFFF00000000}"/>
  </bookViews>
  <sheets>
    <sheet name="Bill No 1" sheetId="25" r:id="rId1"/>
    <sheet name="Bill No 4" sheetId="2" r:id="rId2"/>
    <sheet name="Bill No 5" sheetId="5" r:id="rId3"/>
    <sheet name="Bill No 7" sheetId="6" r:id="rId4"/>
    <sheet name="Bill No 8" sheetId="7" r:id="rId5"/>
    <sheet name="Bill No 9" sheetId="36" r:id="rId6"/>
    <sheet name="Bill No 10" sheetId="9" r:id="rId7"/>
    <sheet name="Bill No 17" sheetId="18" r:id="rId8"/>
    <sheet name="Bill No 22" sheetId="22" r:id="rId9"/>
    <sheet name="Bill No23" sheetId="28" r:id="rId10"/>
    <sheet name="Bill No24" sheetId="30" r:id="rId11"/>
    <sheet name="Bill No25" sheetId="29" r:id="rId12"/>
    <sheet name="Summary" sheetId="24" r:id="rId13"/>
    <sheet name="APP-2.1" sheetId="31" r:id="rId14"/>
    <sheet name="APP-2.2" sheetId="32" r:id="rId15"/>
    <sheet name="APP-3" sheetId="33" r:id="rId16"/>
    <sheet name="APP-4" sheetId="34" r:id="rId17"/>
    <sheet name="APP-5" sheetId="35" r:id="rId18"/>
  </sheets>
  <externalReferences>
    <externalReference r:id="rId19"/>
    <externalReference r:id="rId20"/>
  </externalReferences>
  <definedNames>
    <definedName name="_xlnm.Database" localSheetId="0">[1]STRUCTURAL!#REF!</definedName>
    <definedName name="_xlnm.Database" localSheetId="6">[1]STRUCTURAL!#REF!</definedName>
    <definedName name="_xlnm.Database" localSheetId="7">[1]STRUCTURAL!#REF!</definedName>
    <definedName name="_xlnm.Database" localSheetId="8">[1]STRUCTURAL!#REF!</definedName>
    <definedName name="_xlnm.Database" localSheetId="1">[1]STRUCTURAL!#REF!</definedName>
    <definedName name="_xlnm.Database" localSheetId="2">[1]STRUCTURAL!#REF!</definedName>
    <definedName name="_xlnm.Database" localSheetId="3">[1]STRUCTURAL!#REF!</definedName>
    <definedName name="_xlnm.Database" localSheetId="4">[1]STRUCTURAL!#REF!</definedName>
    <definedName name="_xlnm.Database" localSheetId="5">[1]STRUCTURAL!#REF!</definedName>
    <definedName name="_xlnm.Database" localSheetId="12">[1]STRUCTURAL!#REF!</definedName>
    <definedName name="_xlnm.Database">[1]STRUCTURAL!#REF!</definedName>
    <definedName name="OLE_LINK2" localSheetId="0">'Bill No 1'!#REF!</definedName>
    <definedName name="OLE_LINK2" localSheetId="6">'Bill No 10'!#REF!</definedName>
    <definedName name="OLE_LINK2" localSheetId="7">'Bill No 17'!#REF!</definedName>
    <definedName name="OLE_LINK2" localSheetId="1">'Bill No 4'!#REF!</definedName>
    <definedName name="OLE_LINK2" localSheetId="2">'Bill No 5'!#REF!</definedName>
    <definedName name="OLE_LINK2" localSheetId="3">'Bill No 7'!#REF!</definedName>
    <definedName name="OLE_LINK2" localSheetId="4">'Bill No 8'!#REF!</definedName>
    <definedName name="OLE_LINK2" localSheetId="5">'Bill No 9'!#REF!</definedName>
    <definedName name="_xlnm.Print_Area" localSheetId="14">'APP-2.2'!$A$1:$F$132</definedName>
    <definedName name="_xlnm.Print_Area" localSheetId="0">'Bill No 1'!$A$1:$F$196</definedName>
    <definedName name="_xlnm.Print_Area" localSheetId="6">'Bill No 10'!$A$1:$F$50</definedName>
    <definedName name="_xlnm.Print_Area" localSheetId="7">'Bill No 17'!$A$1:$F$48</definedName>
    <definedName name="_xlnm.Print_Area" localSheetId="8">'Bill No 22'!$A$1:$F$159</definedName>
    <definedName name="_xlnm.Print_Area" localSheetId="1">'Bill No 4'!$A$1:$F$47</definedName>
    <definedName name="_xlnm.Print_Area" localSheetId="2">'Bill No 5'!$A$1:$F$46</definedName>
    <definedName name="_xlnm.Print_Area" localSheetId="3">'Bill No 7'!$A$1:$F$46</definedName>
    <definedName name="_xlnm.Print_Area" localSheetId="4">'Bill No 8'!$A$1:$F$48</definedName>
    <definedName name="_xlnm.Print_Area" localSheetId="5">'Bill No 9'!$A$1:$F$45</definedName>
    <definedName name="_xlnm.Print_Area" localSheetId="12">Summary!$A$1:$F$39</definedName>
    <definedName name="_xlnm.Print_Titles" localSheetId="14">'APP-2.2'!$1:$3</definedName>
    <definedName name="_xlnm.Print_Titles" localSheetId="15">'APP-3'!$1:$2</definedName>
    <definedName name="_xlnm.Print_Titles" localSheetId="17">'APP-5'!$1:$2</definedName>
    <definedName name="_xlnm.Print_Titles" localSheetId="0">'Bill No 1'!$1:$4</definedName>
    <definedName name="_xlnm.Print_Titles" localSheetId="6">'Bill No 10'!$1:$4</definedName>
    <definedName name="_xlnm.Print_Titles" localSheetId="7">'Bill No 17'!$1:$4</definedName>
    <definedName name="_xlnm.Print_Titles" localSheetId="8">'Bill No 22'!$1:$4</definedName>
    <definedName name="_xlnm.Print_Titles" localSheetId="1">'Bill No 4'!$1:$4</definedName>
    <definedName name="_xlnm.Print_Titles" localSheetId="2">'Bill No 5'!$1:$4</definedName>
    <definedName name="_xlnm.Print_Titles" localSheetId="3">'Bill No 7'!$1:$4</definedName>
    <definedName name="_xlnm.Print_Titles" localSheetId="4">'Bill No 8'!$1:$4</definedName>
    <definedName name="_xlnm.Print_Titles" localSheetId="5">'Bill No 9'!$1:$4</definedName>
    <definedName name="_xlnm.Print_Titles" localSheetId="9">'Bill No23'!$1:$4</definedName>
    <definedName name="_xlnm.Print_Titles" localSheetId="10">'Bill No24'!$1:$4</definedName>
    <definedName name="_xlnm.Print_Titles" localSheetId="11">'Bill No25'!$1:$4</definedName>
    <definedName name="_xlnm.Print_Titles" localSheetId="12">Summary!$1:$4</definedName>
    <definedName name="Structural_Rates" localSheetId="7">#REF!</definedName>
    <definedName name="Structural_Rates" localSheetId="8">#REF!</definedName>
    <definedName name="Structural_Rates" localSheetId="12">#REF!</definedName>
    <definedName name="Structural_R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D13" i="5"/>
  <c r="H6" i="5"/>
  <c r="H8" i="5" s="1"/>
  <c r="G7" i="5"/>
  <c r="K25" i="25"/>
  <c r="L25" i="25" s="1"/>
  <c r="H15" i="5"/>
  <c r="I15" i="5" s="1"/>
  <c r="F16" i="24" l="1"/>
  <c r="R4" i="9"/>
  <c r="H13" i="5" l="1"/>
  <c r="J5" i="5"/>
  <c r="G8" i="5" s="1"/>
  <c r="G9" i="5" s="1"/>
  <c r="Q7" i="9"/>
  <c r="J4" i="5" l="1"/>
  <c r="G5" i="5" s="1"/>
  <c r="G6" i="5" s="1"/>
  <c r="Q10" i="9"/>
  <c r="K139" i="25"/>
  <c r="K142" i="25"/>
  <c r="O18" i="9"/>
  <c r="H11" i="5" l="1"/>
  <c r="Q6" i="9"/>
  <c r="Q12" i="9"/>
  <c r="C9" i="34"/>
  <c r="C29" i="34" l="1"/>
  <c r="D19" i="34"/>
  <c r="C19" i="34"/>
  <c r="C25" i="34" s="1"/>
  <c r="C15" i="34"/>
  <c r="D15" i="34" s="1"/>
  <c r="C7" i="34"/>
  <c r="C36" i="34" s="1"/>
  <c r="C5" i="34"/>
  <c r="C24" i="34" l="1"/>
  <c r="C31" i="34" s="1"/>
  <c r="C38" i="34" l="1"/>
  <c r="H19" i="29"/>
  <c r="H10" i="29"/>
  <c r="H8" i="29"/>
  <c r="H198" i="25"/>
  <c r="I198" i="25" s="1"/>
  <c r="I199" i="25" s="1"/>
  <c r="H28" i="25"/>
  <c r="F26" i="24" l="1"/>
  <c r="F29" i="29"/>
  <c r="F30" i="29" s="1"/>
  <c r="F18" i="24" l="1"/>
  <c r="F28" i="24" l="1"/>
  <c r="F24" i="24" l="1"/>
  <c r="H16" i="28"/>
  <c r="H10" i="28"/>
  <c r="H8" i="28"/>
  <c r="D39" i="7"/>
  <c r="D30" i="7"/>
  <c r="H23" i="18" l="1"/>
  <c r="H15" i="18"/>
  <c r="H7" i="18"/>
  <c r="H9" i="18"/>
  <c r="J16" i="9" l="1"/>
  <c r="K16" i="9"/>
  <c r="L16" i="9"/>
  <c r="M16" i="9"/>
  <c r="N16" i="9"/>
  <c r="I16" i="9"/>
  <c r="O14" i="9"/>
  <c r="O8" i="9"/>
  <c r="O6" i="9"/>
  <c r="P16" i="9" l="1"/>
  <c r="H23" i="6" l="1"/>
  <c r="D21" i="6" s="1"/>
  <c r="F20" i="24" l="1"/>
  <c r="F14" i="24" l="1"/>
  <c r="F10" i="24"/>
  <c r="F8" i="24"/>
  <c r="F12" i="24" l="1"/>
  <c r="F6" i="24" l="1"/>
  <c r="F22" i="24"/>
  <c r="F35" i="24" l="1"/>
  <c r="F36" i="24" s="1"/>
  <c r="F37" i="24" l="1"/>
  <c r="F38" i="24" s="1"/>
  <c r="F39" i="24" s="1"/>
  <c r="H35" i="24"/>
  <c r="I35" i="24" s="1"/>
  <c r="B136" i="32" l="1"/>
</calcChain>
</file>

<file path=xl/sharedStrings.xml><?xml version="1.0" encoding="utf-8"?>
<sst xmlns="http://schemas.openxmlformats.org/spreadsheetml/2006/main" count="1073" uniqueCount="618">
  <si>
    <t>BILL OF QUANTITIES No. 1</t>
  </si>
  <si>
    <t>PRELIMINARIES AND GENERAL</t>
  </si>
  <si>
    <t>Item No.</t>
  </si>
  <si>
    <t>Description</t>
  </si>
  <si>
    <t>Unit</t>
  </si>
  <si>
    <t>Quantity</t>
  </si>
  <si>
    <t>Rate</t>
  </si>
  <si>
    <t>Amount</t>
  </si>
  <si>
    <t>KES</t>
  </si>
  <si>
    <t>%</t>
  </si>
  <si>
    <t xml:space="preserve"> </t>
  </si>
  <si>
    <t>No</t>
  </si>
  <si>
    <t>Km</t>
  </si>
  <si>
    <t>Month</t>
  </si>
  <si>
    <t>Sub Total</t>
  </si>
  <si>
    <t>Total Carried Forward to Summary Page</t>
  </si>
  <si>
    <t>BILL OF QUANTITIES No. 4</t>
  </si>
  <si>
    <t>SITE CLEARENCE</t>
  </si>
  <si>
    <t>m²</t>
  </si>
  <si>
    <t>Remove top soil to an approved depth upto a maximum of 200mm and stockpile for reuse as directed by the Engineer.</t>
  </si>
  <si>
    <t>m³</t>
  </si>
  <si>
    <t>BILL OF QUANTITIES No. 5</t>
  </si>
  <si>
    <t xml:space="preserve">EARTHWORKS </t>
  </si>
  <si>
    <t>Fill and compact in Soft Material</t>
  </si>
  <si>
    <t>Fill in Hard Material</t>
  </si>
  <si>
    <t>Cut to Spoil in Soft Material</t>
  </si>
  <si>
    <t>Cut to Spoil in Hard Material</t>
  </si>
  <si>
    <t>Excavation in Swamps</t>
  </si>
  <si>
    <t>Plant grass on the slope and inverts of ditches to
reduce scour effects, or on slopes to reduce soil
erosion and to improve stability.</t>
  </si>
  <si>
    <t>BILL OF QUANTITIES No. 7</t>
  </si>
  <si>
    <t xml:space="preserve">EXCAVATION &amp; FILLING FOR STRUCTURES </t>
  </si>
  <si>
    <t>Excavate for Structure in Soft Material</t>
  </si>
  <si>
    <t xml:space="preserve">(a) 600mm Dia Concrete Pipe Culverts for access to public institutions </t>
  </si>
  <si>
    <t>(b) 600mm Dia Concrete Pipe Cross culverts</t>
  </si>
  <si>
    <t>(c) 900mm Dia Concrete Pipe Cross Culverts</t>
  </si>
  <si>
    <t>Extra Over Items (7.01) and (7.02) for Excavation in Hard Material</t>
  </si>
  <si>
    <t>Selected Granular Fill Material</t>
  </si>
  <si>
    <t>Stone Pitching</t>
  </si>
  <si>
    <t>Gabion Mesh</t>
  </si>
  <si>
    <t>Rockfill to Gabions</t>
  </si>
  <si>
    <t>BILL OF QUANTITIES No. 8</t>
  </si>
  <si>
    <t xml:space="preserve">CULVERT &amp; DRAINAGE WORKS </t>
  </si>
  <si>
    <t>Selected Backill Material</t>
  </si>
  <si>
    <t>Rockfill below Culverts</t>
  </si>
  <si>
    <t xml:space="preserve">Provide, Lay and Joint </t>
  </si>
  <si>
    <t>m</t>
  </si>
  <si>
    <t>Rate=</t>
  </si>
  <si>
    <t>Concrete Class 15/20 to Beds, Sorrounds and Haunches</t>
  </si>
  <si>
    <t>(a) 600mm Dia Concrete Pipe to public institutions access culverts</t>
  </si>
  <si>
    <t>(b) 600mm Dia Concrete Pipe to road junctions culverts</t>
  </si>
  <si>
    <t>Concrete Class 20/20 to Minor Drainage Structures</t>
  </si>
  <si>
    <t>Concrete Scour Checks Class 20/20</t>
  </si>
  <si>
    <t>BILL OF QUANTITIES No. 10</t>
  </si>
  <si>
    <t>GRAVEL WEARING COURSE</t>
  </si>
  <si>
    <t>ROW</t>
  </si>
  <si>
    <t>6m</t>
  </si>
  <si>
    <t>9m</t>
  </si>
  <si>
    <t>12m</t>
  </si>
  <si>
    <t>15m</t>
  </si>
  <si>
    <t>17m</t>
  </si>
  <si>
    <t>18m</t>
  </si>
  <si>
    <t>Total lengths</t>
  </si>
  <si>
    <t>SEZ RAP Design- Summary of right of way lengths</t>
  </si>
  <si>
    <t>Right of Way (m)</t>
  </si>
  <si>
    <t>Sub-Total lengths (m)</t>
  </si>
  <si>
    <t>Total (m)</t>
  </si>
  <si>
    <t>Top Soil Stripping</t>
  </si>
  <si>
    <t>Carriageway</t>
  </si>
  <si>
    <t>Gravel Wearing Course</t>
  </si>
  <si>
    <t>SAME AS ABOVE</t>
  </si>
  <si>
    <t>BILL OF QUANTITIES No. 17</t>
  </si>
  <si>
    <t>CONCRETE WORKS</t>
  </si>
  <si>
    <t>Concrete</t>
  </si>
  <si>
    <t>Provide and place Class 25 (20) reinforced concrete to all structural elements as shown in Drawings</t>
  </si>
  <si>
    <t>Provide and place concrete class 15 (40) as blinding and backfill to foundations as directed by the Engineer.</t>
  </si>
  <si>
    <t>Formwork</t>
  </si>
  <si>
    <t>Formwork for Formed Surface</t>
  </si>
  <si>
    <t>a) Vertical formwork class F2 finish</t>
  </si>
  <si>
    <t>b) Horizontal formwork class F2 finish</t>
  </si>
  <si>
    <t>Reinforcement</t>
  </si>
  <si>
    <t>High Yield Steel Reinforcement</t>
  </si>
  <si>
    <t xml:space="preserve">a) diameter equal to or less than 16mm. </t>
  </si>
  <si>
    <t>tonne</t>
  </si>
  <si>
    <t xml:space="preserve">b) diameter greater than 16 mm. </t>
  </si>
  <si>
    <t>DAYWORKS</t>
  </si>
  <si>
    <t xml:space="preserve">PLANT/EQUIPMENT </t>
  </si>
  <si>
    <t>Truck Flat bed: 2.5 - 5 Tonnes</t>
  </si>
  <si>
    <t>Hour</t>
  </si>
  <si>
    <t>Truck with crane 4t</t>
  </si>
  <si>
    <t>Water Tanker: 6000 - 8000 Lt.</t>
  </si>
  <si>
    <t>Motor Grader (e.g. CAT 112F): 100 - 130 HP</t>
  </si>
  <si>
    <t>Bulldozer BD65EX</t>
  </si>
  <si>
    <t>Excavator 130-150hp</t>
  </si>
  <si>
    <t>Backhoe loader 130-150hp</t>
  </si>
  <si>
    <t>Pedestrian Roller: 700 - 1000 Kg.</t>
  </si>
  <si>
    <t>Grass cutter</t>
  </si>
  <si>
    <t>Day</t>
  </si>
  <si>
    <t>B.22.1</t>
  </si>
  <si>
    <t>Labour</t>
  </si>
  <si>
    <t>Support Staff</t>
  </si>
  <si>
    <t>Unskilled labour</t>
  </si>
  <si>
    <t>Artisans G2</t>
  </si>
  <si>
    <t>Skilled Labour: Overseer</t>
  </si>
  <si>
    <t>Skilled Labour: Operator</t>
  </si>
  <si>
    <t>Total Carried Forward to Next Page</t>
  </si>
  <si>
    <t>Total Brought Forward from Previous Page</t>
  </si>
  <si>
    <t>Materials</t>
  </si>
  <si>
    <t>C.22.1</t>
  </si>
  <si>
    <t>Fine aggregates(sand)</t>
  </si>
  <si>
    <t>Fine aggregates (stone dust)</t>
  </si>
  <si>
    <t>Graded aggregates (ballast)</t>
  </si>
  <si>
    <t>Cement (ordinary portland)</t>
  </si>
  <si>
    <t>Hydrated lime</t>
  </si>
  <si>
    <t>t</t>
  </si>
  <si>
    <t>DAYWORKS SUMMARY</t>
  </si>
  <si>
    <t xml:space="preserve">Plant </t>
  </si>
  <si>
    <t xml:space="preserve">Labour </t>
  </si>
  <si>
    <t>GRAND SUMMARY OF BILLS OF QUANTITIES</t>
  </si>
  <si>
    <t>ITEM NO.</t>
  </si>
  <si>
    <t xml:space="preserve">DESCRIPTION </t>
  </si>
  <si>
    <t>SUB TOTAL                             KES</t>
  </si>
  <si>
    <t>Preliminaries and General</t>
  </si>
  <si>
    <t xml:space="preserve">Site Clearance and Topsoil stripping </t>
  </si>
  <si>
    <t>Earthworks</t>
  </si>
  <si>
    <t xml:space="preserve">Excavation and filling for structures </t>
  </si>
  <si>
    <t>Culverts and Drainage Works</t>
  </si>
  <si>
    <t>Concrete Works</t>
  </si>
  <si>
    <t>Dayworks</t>
  </si>
  <si>
    <t>SUB -TOTAL (A) :</t>
  </si>
  <si>
    <t>Grand Total carried to Form of Bid</t>
  </si>
  <si>
    <t>BILL OF QUANTITIES No. 22</t>
  </si>
  <si>
    <t>(All quantities are subject to remeasurement)</t>
  </si>
  <si>
    <t>SOLAR STREET LIGHTING</t>
  </si>
  <si>
    <t>Lighting Columns</t>
  </si>
  <si>
    <t>a) 10 meter high tapered octogonal single-section</t>
  </si>
  <si>
    <t>10 Meter Octagonal pole with Bottom Diameter :-155mm (A/F) Top Diameter:- 70mm (A/F), Thickness top to bottom 3mm, Base Plate 260*260*16mm.</t>
  </si>
  <si>
    <t>i) Single sided  arm</t>
  </si>
  <si>
    <t>Lighting Column Foundation</t>
  </si>
  <si>
    <t>Supply and install concrete foundation for lighting columns whose rate must include submission of design calculations, pipe sleeves, reinforcements, high tensile grout, foundation bolts etc.</t>
  </si>
  <si>
    <t xml:space="preserve">Solar Luminare </t>
  </si>
  <si>
    <t>Supply and install and connect the following IP66 LED luminaire c/w LEDs, Solar Panel, LiFePO4 Battery with Baterry Management System, and all mounting accessories and earthing as per specifications and drawings:</t>
  </si>
  <si>
    <t>Earthing</t>
  </si>
  <si>
    <t>Earthing of every lighting columns to achieve less than 5 ohm in accordance to the specification.</t>
  </si>
  <si>
    <t>Labelling</t>
  </si>
  <si>
    <t>Labelling of all columns with reflective stickers to 3M or approved equivalent in accordance to the initial and numberings as per drawing.</t>
  </si>
  <si>
    <t>Miscellineous</t>
  </si>
  <si>
    <t>Submission of shop drawings, samples, catalogues, etc. for approval.</t>
  </si>
  <si>
    <t>Item</t>
  </si>
  <si>
    <t>Testing and Commissioning</t>
  </si>
  <si>
    <t>Testing and commissioning of the whole street lighting installation by a certified Testing and Commisioning Agent, to include;</t>
  </si>
  <si>
    <t xml:space="preserve">Light distribution test using lux meter as well as photometer </t>
  </si>
  <si>
    <t>Megger test of all cables including pole-to-pole megger test.  Earth resistance test on all earth chambers.</t>
  </si>
  <si>
    <t>Spare parts:</t>
  </si>
  <si>
    <t>BILL OF QUANTITIES No. 23</t>
  </si>
  <si>
    <t>Solar Street-lighting and Installations</t>
  </si>
  <si>
    <t>Provide, lay natural gravel to carriageway, water and compact to min 95% MDD and CBR not less than 20</t>
  </si>
  <si>
    <t>LS</t>
  </si>
  <si>
    <t>Clear site on road reserve by removal of trees, hedges, bushes, vegetation and other deleterious materials.</t>
  </si>
  <si>
    <t>B.22.1.1</t>
  </si>
  <si>
    <t>B22.1.2</t>
  </si>
  <si>
    <t>B22.1.3</t>
  </si>
  <si>
    <t>B22.1.4</t>
  </si>
  <si>
    <t>B22.1.5</t>
  </si>
  <si>
    <t>Add 16% of Sub - Total (B) for V.A.T</t>
  </si>
  <si>
    <t>Concrete Class 25/20 to Wingwalls, including reinforcement and formwork</t>
  </si>
  <si>
    <r>
      <t xml:space="preserve"> </t>
    </r>
    <r>
      <rPr>
        <i/>
        <sz val="9.5"/>
        <color theme="1"/>
        <rFont val="Segoe UI"/>
        <family val="2"/>
      </rPr>
      <t>(The Contractor's Basic Hire Rates)</t>
    </r>
  </si>
  <si>
    <t>Survey works</t>
  </si>
  <si>
    <t>DAB</t>
  </si>
  <si>
    <t>Contigency (10% of A)</t>
  </si>
  <si>
    <r>
      <t>SUB-TOTAL (B)(</t>
    </r>
    <r>
      <rPr>
        <sz val="9.5"/>
        <rFont val="Segoe UI"/>
        <family val="2"/>
      </rPr>
      <t>Sub-Total A +Contigency</t>
    </r>
    <r>
      <rPr>
        <b/>
        <sz val="9.5"/>
        <rFont val="Segoe UI"/>
        <family val="2"/>
      </rPr>
      <t>)</t>
    </r>
  </si>
  <si>
    <t>(d) 1200mm Dia Concrete Pipe Cross Culverts</t>
  </si>
  <si>
    <t>SECTION 2: KPA SECTION (FROM INTERCHANGE TO MAIN PORT GATE)</t>
  </si>
  <si>
    <t>No.</t>
  </si>
  <si>
    <t>ii)Foundation Bolt:- M24 x 750 mm long x 04 nos.</t>
  </si>
  <si>
    <t xml:space="preserve">iii)Single Arm Bracket </t>
  </si>
  <si>
    <t>i)10m (H) pole light</t>
  </si>
  <si>
    <t>a)</t>
  </si>
  <si>
    <r>
      <t xml:space="preserve"> Light Module: </t>
    </r>
    <r>
      <rPr>
        <b/>
        <sz val="9.5"/>
        <color rgb="FF000000"/>
        <rFont val="Segoe UI"/>
        <family val="2"/>
      </rPr>
      <t>1 X 250W</t>
    </r>
    <r>
      <rPr>
        <sz val="9.5"/>
        <color rgb="FF000000"/>
        <rFont val="Segoe UI"/>
        <family val="2"/>
      </rPr>
      <t xml:space="preserve"> LED Solar Street Lantern Luminous efficacy 210lm/W) CCT 4000K, CRI 70, ɳ=84.49%, Luminare Luminous Flux 52,500lm,IP66 c/w control gears, LED driver Programmable. Class I electrical, IP66, IK08. Housing: die-cast aluminium, powder coated textured light grey. Complete with 4000K LED. lifetime 100,000hrs etc. to Philips Lighting or approved equivalent (Provisional) Inscribed (PROPERTY OF KPA).Solar Panel; 18Volts, 180 Watts, high-efficiency monocrystalline ,Battery: 1536 WH, LiFePO4 lithium, &gt;4000 cycles at 80% DOD Solar Charging time; 5-7 hours by bright Sunlight,Light time: 5-6 nights after full charging,Guard Level; IP66,Working Temperature: -250C to 650C,Warranty: 10 years,Photocell Controll+Microwave Motion Sensor Contro+Remote Control+Battery Management System. Auto on/off/sensor.All to be submitted with the specific data sheets and manuals</t>
    </r>
  </si>
  <si>
    <t>b)</t>
  </si>
  <si>
    <t>i)</t>
  </si>
  <si>
    <t>ii)</t>
  </si>
  <si>
    <t>Factory acceptance test of luminaires at the place of manufacture/assembly including passage, lodging, travelling etc for 6 persons.</t>
  </si>
  <si>
    <t>iii)</t>
  </si>
  <si>
    <t>Factory acceptance test of columns at the place of manufacture including passage, lodging, etc for 6 persons.</t>
  </si>
  <si>
    <t>iv)</t>
  </si>
  <si>
    <t>Provide Independent laboratory test for light fittings for the following features:- a)    Photometrics b)    IP rating. The Institution should be an accredited testing, inspection and certification body</t>
  </si>
  <si>
    <t>v)</t>
  </si>
  <si>
    <t>vi)</t>
  </si>
  <si>
    <t>Verticality check on the columns using theodolites.</t>
  </si>
  <si>
    <t>a) 10m street lighting column with single sided  arm</t>
  </si>
  <si>
    <t>b) 250W Solar LED Light</t>
  </si>
  <si>
    <t>c) 200W Solar LED Light</t>
  </si>
  <si>
    <r>
      <t xml:space="preserve">Light Module: </t>
    </r>
    <r>
      <rPr>
        <b/>
        <sz val="9.5"/>
        <color rgb="FF000000"/>
        <rFont val="Segoe UI"/>
        <family val="2"/>
      </rPr>
      <t>1 X 200W</t>
    </r>
    <r>
      <rPr>
        <sz val="9.5"/>
        <color rgb="FF000000"/>
        <rFont val="Segoe UI"/>
        <family val="2"/>
      </rPr>
      <t xml:space="preserve"> LED Solar Street Lantern Luminous efficacy 210lm/W) CCT 4000K, CRI 70, ɳ=84.49%, Luminare Luminous Flux 21,100lm,IP66 c/w control gears, LED driver Programmable. Class I electrical, IP66, IK08. Housing: die-cast aluminium, powder coated textured light grey. Complete with 4000K LED. lifetime 100,000hrs etc. to Philips Lighting or approved equivalent (Provisional) Inscribed (PROPERTY OF KPA) Solar Panel; 18Volts, 160 Watts, high-efficiency monocrystalline,Battery: 60 AH, LiFePO4 lithium, &gt;4000 cycles at 80% DOD,Solar Charging time; 5-7 hours by bright Sunlight,Light time: 5-6 nights after full charging,Guard Level; IP66,Working Temperature: -250C to 650C,Warranty: 10 years,Photocell Controll+Microwave Motion Sensor Contro+Remote Control+Battery Management System. Auto on/off/sensor.All to be submitted with the specific data sheets and manuals.</t>
    </r>
  </si>
  <si>
    <t>B22.1.6</t>
  </si>
  <si>
    <t>Site Surveyor</t>
  </si>
  <si>
    <t>C.22.2</t>
  </si>
  <si>
    <t>C.22.3</t>
  </si>
  <si>
    <t>C.22.4</t>
  </si>
  <si>
    <t>C.22.5</t>
  </si>
  <si>
    <t>C.22.6</t>
  </si>
  <si>
    <t>C.22.7</t>
  </si>
  <si>
    <t>C.22.8</t>
  </si>
  <si>
    <t>A1</t>
  </si>
  <si>
    <t>Contractual Requirements</t>
  </si>
  <si>
    <t xml:space="preserve">Performance Security </t>
  </si>
  <si>
    <t xml:space="preserve">Insurance for Works and Contractor's Equipment </t>
  </si>
  <si>
    <t xml:space="preserve">Insurance against Injury to Third Party Persons and Damage to Property </t>
  </si>
  <si>
    <t>Provision of Workman's Compensation</t>
  </si>
  <si>
    <t>A2</t>
  </si>
  <si>
    <t>Special Requirements</t>
  </si>
  <si>
    <t>Office for the Engineer</t>
  </si>
  <si>
    <t>Services for the Engineer's Staff</t>
  </si>
  <si>
    <t>Provide, fuel, oils, lubricants, servicing/repairs and Comprehensive insurances and maintain with drivers the following according to specifications</t>
  </si>
  <si>
    <t xml:space="preserve"> (a)</t>
  </si>
  <si>
    <t xml:space="preserve"> (b)</t>
  </si>
  <si>
    <t>Percentage adjustment for profit, administration, attendance upon, overheads, etc. for Items 2.02 a) and b) above</t>
  </si>
  <si>
    <t>Percentage adjustment for profit, administration, attendance upon, overheads, etc. for Items 2.05 above</t>
  </si>
  <si>
    <t>Equipment for use by the Engineer's office staff</t>
  </si>
  <si>
    <r>
      <t xml:space="preserve">Allow a Sum for furnishing and equipping of Engineers Office. To include furniture, laptop computers, digital cameras, printers etc. </t>
    </r>
    <r>
      <rPr>
        <b/>
        <sz val="9.5"/>
        <rFont val="Segoe UI"/>
        <family val="2"/>
      </rPr>
      <t>as per the attached list  appendix 2.2</t>
    </r>
  </si>
  <si>
    <t>Percentage adjustment for profit, administration, attendance upon, overheads, etc. for Items 2.07 and 2.08 above</t>
  </si>
  <si>
    <t>Attendance Upon Project Manager's Staff</t>
  </si>
  <si>
    <t>Provide the following Staff for the Project Engineer's Office. (Note: The Staff to be employed by the Contractor)</t>
  </si>
  <si>
    <t>Chainmen, 4No.</t>
  </si>
  <si>
    <r>
      <t xml:space="preserve">Provide and maintain </t>
    </r>
    <r>
      <rPr>
        <b/>
        <sz val="9.5"/>
        <rFont val="Segoe UI"/>
        <family val="2"/>
      </rPr>
      <t>office attendants (4 No.)</t>
    </r>
    <r>
      <rPr>
        <sz val="9.5"/>
        <rFont val="Segoe UI"/>
        <family val="2"/>
      </rPr>
      <t xml:space="preserve"> to carry out general office cleaning, preparation of tea, meals, and other related office support duties</t>
    </r>
  </si>
  <si>
    <t>Secretary, 1No.</t>
  </si>
  <si>
    <t>Testing of Materials and Works</t>
  </si>
  <si>
    <t>Provide, erect and maintain for the duration of the contract project two(2) participant sign boards as directed by the Engineer.</t>
  </si>
  <si>
    <t>Other Requirements</t>
  </si>
  <si>
    <t>Sum</t>
  </si>
  <si>
    <t>A3</t>
  </si>
  <si>
    <t>Method Related Charges</t>
  </si>
  <si>
    <t>Accommodation and Buildings</t>
  </si>
  <si>
    <t>Establishment and maintenance of Contractor's camps, offices, facilities, etc. and provision of all equipment that will be required during the entire contract period and removal and demobilization after completion of the project</t>
  </si>
  <si>
    <t>Allow for Provision of Adequate Monthly Security for the Engineer's office</t>
  </si>
  <si>
    <t>Relocation of services</t>
  </si>
  <si>
    <t>Knowledge transfer through internship</t>
  </si>
  <si>
    <t>Dispute Board (DB)</t>
  </si>
  <si>
    <t>P.C</t>
  </si>
  <si>
    <t>Videos and Photographs</t>
  </si>
  <si>
    <t>Provision of photographs showing the progress of the works in accordance with specification</t>
  </si>
  <si>
    <t>The Contractor shall set out below and fully describe and price, in the spaces provided, any temporary work or obligation or anything in the Conditions of Contract or in the Specification not included by him in his rates elsewhere and for which he considers a separate charge is required. The prices inserted shall be considered to be fixed lump sums covering the whole of the work and as such will not be subjected to adjustment for any reason. If the Contractor makes no entry in the space provided then the rates inserted elsewhere in the Bill will be deemed to cover all his obligations under the Contract.</t>
  </si>
  <si>
    <t>i).</t>
  </si>
  <si>
    <t>ii).</t>
  </si>
  <si>
    <t>iv).</t>
  </si>
  <si>
    <t>v).</t>
  </si>
  <si>
    <t>vi).</t>
  </si>
  <si>
    <t>ENVIRONMENTAL SOCIAL, HEALTH AND SAFETY MANAGEMENT  AND MONITORING</t>
  </si>
  <si>
    <t>Environmental Management</t>
  </si>
  <si>
    <t>Fuel storage area: lined and bunded with 110% capacity; spill kits and drip trays.</t>
  </si>
  <si>
    <t>Portable toilets/adequate sanitation at work sites and camps; regular servicing.</t>
  </si>
  <si>
    <t>Hazardous waste handling: used oil/filters/grease, temporary storage in sealed containers and disposal via licensed facility.</t>
  </si>
  <si>
    <t>Culvert/side drain protection: inlet/outlet rock riprap or gabions; energy dissipation to prevent scouring.</t>
  </si>
  <si>
    <t>Noise and vibration control: equipment maintenance, mufflers, and daytime working near settlements.</t>
  </si>
  <si>
    <t>First aid kits and trained first aiders at each active work front.</t>
  </si>
  <si>
    <t>Firefighting equipment: extinguishers, sand buckets; inspection and training.</t>
  </si>
  <si>
    <t>Work zone safety: signage, cones, barriers, lighting, and reflective tapes.</t>
  </si>
  <si>
    <t>Temporary traffic control: flagmen, marshals, and temporary crossings near Schools/sensitive .</t>
  </si>
  <si>
    <t>Emergency response plan: drills for spills, accidents, extreme weather, and heat stress.</t>
  </si>
  <si>
    <t>c)</t>
  </si>
  <si>
    <t>Social Management</t>
  </si>
  <si>
    <t>Provide and maintain Community liaison officer (CLO) with transport/communications.</t>
  </si>
  <si>
    <t>d)</t>
  </si>
  <si>
    <t>E&amp;S Monitoring &amp; Staffing</t>
  </si>
  <si>
    <t>Provide and Maintain  1No. EHS Officer (full‑time) with reporting and logistics.</t>
  </si>
  <si>
    <t>Social/GBV focal person (part‑time) for grievance and GBV/SEA/SH actions.</t>
  </si>
  <si>
    <t>Days</t>
  </si>
  <si>
    <t>Biodiversity/ecosystem monitoring near mangroves.</t>
  </si>
  <si>
    <t>Monthly E&amp;S monitoring reports with photos and corrective actions.</t>
  </si>
  <si>
    <t>e)</t>
  </si>
  <si>
    <t>Site Rehabilitation &amp; Demobilisation</t>
  </si>
  <si>
    <t>Removal of temporary facilities and waste; site cleanup.</t>
  </si>
  <si>
    <t>Borrow pit/quarry reinstatement and drainage; safety fencing until stabilization.</t>
  </si>
  <si>
    <t>Landscaping and re‑vegetation of disturbed areas; 3‑month maintenance.</t>
  </si>
  <si>
    <t>Final E&amp;S completion report with photographic evidence and sign‑offs.</t>
  </si>
  <si>
    <t>f)</t>
  </si>
  <si>
    <t>Chance Finds &amp; Cultural Heritage</t>
  </si>
  <si>
    <t>Implement Chance Finds Procedure: staff training, stop‑work protocols, and notifications.</t>
  </si>
  <si>
    <t>Provision for archaeological specialist/site visit if triggered.</t>
  </si>
  <si>
    <t>Permits &amp; Compliance</t>
  </si>
  <si>
    <t xml:space="preserve">BILL OF QUANTITIES No. 25 </t>
  </si>
  <si>
    <t>B25.01</t>
  </si>
  <si>
    <t>B25.02</t>
  </si>
  <si>
    <t>B25.03</t>
  </si>
  <si>
    <t>B25.04</t>
  </si>
  <si>
    <t>B25.05</t>
  </si>
  <si>
    <t>B25.06</t>
  </si>
  <si>
    <t>C25.01</t>
  </si>
  <si>
    <t>C25.02</t>
  </si>
  <si>
    <t>C25.03</t>
  </si>
  <si>
    <t>C25.04</t>
  </si>
  <si>
    <t>C25.05</t>
  </si>
  <si>
    <t>D25.01</t>
  </si>
  <si>
    <t>D25.02</t>
  </si>
  <si>
    <t>D25.03</t>
  </si>
  <si>
    <t>D25.04</t>
  </si>
  <si>
    <t>D25.05</t>
  </si>
  <si>
    <t>D25.06</t>
  </si>
  <si>
    <t>E25.01</t>
  </si>
  <si>
    <t>E25.02</t>
  </si>
  <si>
    <t>E25.03</t>
  </si>
  <si>
    <t>E25.04</t>
  </si>
  <si>
    <t>F25.01</t>
  </si>
  <si>
    <t>F25.02</t>
  </si>
  <si>
    <t>F25.03</t>
  </si>
  <si>
    <t>G25.01</t>
  </si>
  <si>
    <t>G25.02</t>
  </si>
  <si>
    <t>G25.03</t>
  </si>
  <si>
    <t>Site Engineer</t>
  </si>
  <si>
    <t>B22.1.7</t>
  </si>
  <si>
    <t>Environment Social, Health and Safety Management and Monitoring</t>
  </si>
  <si>
    <t>BILL OF QUANTITIES No. 24</t>
  </si>
  <si>
    <t>11kV O/H Line Rerouting including dismantling, supply, erection, stringing, earthing, testing and commissioning complete as specified</t>
  </si>
  <si>
    <t>KM</t>
  </si>
  <si>
    <t>Allow for the rerouting of existing 415V 3-phase, 4-wire overhead distribution line</t>
  </si>
  <si>
    <t>Allow for the rerouting of existing 240V single-phase, 2-wire overhead line</t>
  </si>
  <si>
    <t>Supply, transport, and erect a 415V three-phase, 4-wire overhead low-voltage distribution line using 100 mm² all-aluminium (AA) conductors complete in every respect, including;</t>
  </si>
  <si>
    <t>i)Site preparation, setting out, and verification of the line route and pole location</t>
  </si>
  <si>
    <t>ii)Supply and erection of [specify type: e.g., 9 m reinforced concrete poles or galvanized steel poles], complete with foundations, cross-arms, insulators, clamps, bolts, nuts, washers, stays, struts, and all associated fittings and accessories</t>
  </si>
  <si>
    <t>iii)Supply and stringing of 3-phase conductors and neutral, each 100 mm² AA, including tensioning, sagging, binding, spacers, connectors, and all fittings necessary to form a complete circuit.</t>
  </si>
  <si>
    <t>iv)Installation of stays and earth stays, including stay rods, guy wires, thimbles, and turnbuckles properly anchored and tensioned</t>
  </si>
  <si>
    <t>v)Provision of earthing and bonding for poles, stays, and neutral points using galvanized earth rods and 35 mm² bare copper/steel earth conductor, including testing of earth resistance.</t>
  </si>
  <si>
    <t>vi)Supply and installation of line accessories such as strain and suspension insulators, connectors, binding wire, spacers, and anti-vibration devices as required</t>
  </si>
  <si>
    <t>vii)Connection to existing LV network including all jointing kits, terminations, and testing</t>
  </si>
  <si>
    <t>viii)Reinstatement of disturbed surfaces and site clearing upon completion</t>
  </si>
  <si>
    <t>Supply, transport, and construct a complete 11kV, 3-phase overhead distribution line using 75 mm² Aluminium Conductor Steel Reinforced (ACSR), including all associated works, materials, and fittings as follows</t>
  </si>
  <si>
    <t>i)Site reconnaissance, route survey, setting out, and marking of pole positions along the approved alignment.</t>
  </si>
  <si>
    <t>ii) Supply and erection of [e.g., 11m reinforced concrete or galvanized steel poles], including excavation, foundation construction, backfilling, compaction, and curing to the Engineer’s approval.</t>
  </si>
  <si>
    <t>iii) Supply and installation of cross-arms, brackets, insulators (strain and suspension types), clamps, bolts, nuts, washers, and all associated line hardware suitable for 11kV operation</t>
  </si>
  <si>
    <t>iii) Supply and stringing of 3-phase 75 mm² ACSR conductors, including sagging, tensioning, binding, installation of spacers, vibration dampers, connectors, and all necessary fittings for a complete line.</t>
  </si>
  <si>
    <t>iv)Supply and installation of earth wire (if required) including all terminations, bonding, and continuity connections</t>
  </si>
  <si>
    <t>v)Supply and installation of stays and struts, complete with galvanized stay rods, turnbuckles, stay wires, thimbles, and concrete anchors</t>
  </si>
  <si>
    <r>
      <t>vi)</t>
    </r>
    <r>
      <rPr>
        <sz val="8"/>
        <color theme="1"/>
        <rFont val="Segoe UI"/>
        <family val="2"/>
      </rPr>
      <t>Provision of earthing for poles, stays, and transformer points using galvanized earth rods, 35 mm² bare copper/steel wire, clamps, and accessories; includes testing of earth resistance</t>
    </r>
  </si>
  <si>
    <t>Vii)Installation of anti-climbing devices, danger plates, phase plates, and pole numbering as required by utility standards</t>
  </si>
  <si>
    <t>viii)Connection to existing 11kV network at both ends, including all necessary jointing kits, terminations, and jumpers.</t>
  </si>
  <si>
    <t>Supply, transport, and construct a complete 415V, 3-phase, 4-wire overhead low-voltage distribution line, including all necessary materials, labour, tools, and equipment to complete the works</t>
  </si>
  <si>
    <t>Supply, transport, and construct a complete 240 V, 2-phase, 3-wire low-voltage overhead distribution line using 100 mm² all-aluminium (AA) conductors</t>
  </si>
  <si>
    <t>Supply, transport, and construct a complete 240 V single-phase, 2-wire low-voltage overhead distribution line using 100 mm² all-aluminium (AA) conductors</t>
  </si>
  <si>
    <t>Supply, Installation, Testing and Commissioning of Distribution Transformers</t>
  </si>
  <si>
    <t>Supply, transport, install, test, and commission oil-immersed, naturally air-cooled (ONAN), three-phase, 50 Hz, 11kV/415V-240V distribution transformers connected in Dyn11 configuration, complete with all accessories and civil/structural works necessary for full and safe operation of the following capacities;The work shall include but not be limited to;</t>
  </si>
  <si>
    <t>i)Delivery of transformers complete with primary (HV) and secondary (LV) bushings, conservator tank, breather with silica gel, thermometer, oil level gauge, nameplate, earthing terminals, and drain/sampling valves.</t>
  </si>
  <si>
    <t>ii)Construction of transformer foundation plinths or pole-mounted platforms, including excavation, reinforced concrete works, steel base frames, and holding-down bolts</t>
  </si>
  <si>
    <t>iii)Installation of HV and LV terminations</t>
  </si>
  <si>
    <t>iv)Earthing system including neutral earthing, tank earthing, and stay earthing using galvanized earth rods, conductors, clamps, and testing for earth resistance.</t>
  </si>
  <si>
    <t>v)Supply and filling of transformer oil meeting IEC/BS standards, including testing of Breakdown Voltage (BDV) before energizing</t>
  </si>
  <si>
    <t>vi)Painting, labeling, and safety signage, including danger plates, phase plates, and transformer identification numbers</t>
  </si>
  <si>
    <t>vii)Coordination with the power utility for switching, connection approval, and energization procedures</t>
  </si>
  <si>
    <t>24.10.1</t>
  </si>
  <si>
    <t>315kVA Transformer 11kV-415V/240V</t>
  </si>
  <si>
    <t>no.</t>
  </si>
  <si>
    <t>24.10.2</t>
  </si>
  <si>
    <t>200kVA Transformer 11kV-415V/240V</t>
  </si>
  <si>
    <t>24.10.3</t>
  </si>
  <si>
    <t>100kVA Transformer 11kV-415V/240V</t>
  </si>
  <si>
    <t>Carry out all necessary works for the uprating of an existing 50 kVA distribution transformer installation to a 315 kVA</t>
  </si>
  <si>
    <t>Supply, transport, erect, test, and commission a complete 33 kV overhead power transmission line from Galu Substation (Ukunda) to the proposed SEZ Substation, using 150 mm² Aluminium Conductor Steel Reinforced (ACSR) conductors, including all materials, labour, tools, and incidentals necessary to complete the works as per approved drawings and utility standards.</t>
  </si>
  <si>
    <t>Lot</t>
  </si>
  <si>
    <t>Attendance upon KPLC Engineers</t>
  </si>
  <si>
    <t>Wayleave Acquisition and Coordination by KPLC Engineers</t>
  </si>
  <si>
    <t>Factory Acceptance Tests (FATs) for Electrical Equipments</t>
  </si>
  <si>
    <t>Allow for the Factory Acceptance Testing (FAT) of all major electrical equipment to be supplied under this Contract, including but not limited to;</t>
  </si>
  <si>
    <t>LOT</t>
  </si>
  <si>
    <t>i</t>
  </si>
  <si>
    <t>Transformers</t>
  </si>
  <si>
    <t>ii</t>
  </si>
  <si>
    <t>11kVLine Disconnectors switches, Concrete Poles</t>
  </si>
  <si>
    <t>iii</t>
  </si>
  <si>
    <t>Circuit Breakers</t>
  </si>
  <si>
    <t>iv</t>
  </si>
  <si>
    <t>Conductors 11kV Line Insulators, Surge Diverters and Overhead line fittings</t>
  </si>
  <si>
    <t>Training and Documentation</t>
  </si>
  <si>
    <t>E.O. item 24.13-24.17 for the  Main contractor's overheads and profits</t>
  </si>
  <si>
    <t>ENGINEER'S STAFF OFFICE DRAWING</t>
  </si>
  <si>
    <r>
      <rPr>
        <b/>
        <u/>
        <sz val="9.5"/>
        <color indexed="8"/>
        <rFont val="Segoe UI"/>
        <family val="2"/>
      </rPr>
      <t xml:space="preserve">1. FURNITURE </t>
    </r>
    <r>
      <rPr>
        <sz val="9.5"/>
        <color theme="1"/>
        <rFont val="Segoe UI"/>
        <family val="2"/>
      </rPr>
      <t>(for the proposed Engineer's site office</t>
    </r>
  </si>
  <si>
    <t xml:space="preserve">Executive desk 2200 x 900mm with six lockable drawers, veneer finish, hardwood edging, complete </t>
  </si>
  <si>
    <t>Executive desk 1600 x 900mm with six lockable drawers, veneer finish, hardwood edging, complete</t>
  </si>
  <si>
    <t>Orthopedic Mesh Chair (with lumbar support, headrest, arms) — TAPL</t>
  </si>
  <si>
    <t>Mid-range padded/cushioned chairs</t>
  </si>
  <si>
    <t xml:space="preserve"> 2 seater Heavy duty stainless steel frame, perforated steel, with armrests</t>
  </si>
  <si>
    <t xml:space="preserve"> 4 seater Heavy duty stainless steel frame, perforated steel, with armrests</t>
  </si>
  <si>
    <t>Lockable stationery cupboard External dimensions (typical): Height 1.2 m × Width 1.0 m × Depth 1.0 m fabricated from 20–22 gauge cold-rolled steel sheet, powder-coated finish in grey or beige</t>
  </si>
  <si>
    <t>Steel filing cabinet, vertical type, overall size approximately 1.4m high x 0.45–0.50m wide x 0.60m deep, fabricated from cold-rolled steel sheet, powder-coated finish, complete with four (4) full-depth drawers mounted on heavy duty runners, each drawer suitable for A4/Legal files, fitted with central locking mechanism and supplied with two (2) keys.</t>
  </si>
  <si>
    <t>Bookshelf, overall length approximately 1.2 m, depth 0.35–0.45 m, height as required to accommodate box files, fabricated in laminated MDF/plywood or equivalent hardwood frame, fitted with three (3) adjustable shelves, complete with framed sliding glass doors in aluminium/steel runners, lockable, polished/laminated finish</t>
  </si>
  <si>
    <t>Large rectangular conference table approximately 4.0 m × 1.2 m × 0.75 m, top finished in MDF/veneer or hardwood laminate, complete with modesty panel and cable management provisions, together with sixteen (16) high/mid-back upholstered conference chairs with armrests, on swivel/fixed base as specified, finished in fabric/leatherette, lockable and polished</t>
  </si>
  <si>
    <t>Office curtains, made from heavy-duty curtain fabric (polyester or polyester-cotton blend, min. 200–250 gsm), lined with plain white/cream polyester lining to reduce glare and improve durability. Curtains to be full length (floor-to-ceiling or window-sill drop as per site measurements), double-pleated, with hems neatly finished, mounted on 25–32 mm diameter powder-coated aluminium curtain rods/tracks complete with brackets, rings, end caps, runners and all necessary accessories, lock-stitch sewn</t>
  </si>
  <si>
    <t>Set</t>
  </si>
  <si>
    <r>
      <rPr>
        <b/>
        <u/>
        <sz val="9.5"/>
        <color indexed="8"/>
        <rFont val="Segoe UI"/>
        <family val="2"/>
      </rPr>
      <t>2. ENGINEER'S OFFICE EQUIPMENT</t>
    </r>
    <r>
      <rPr>
        <b/>
        <sz val="9.5"/>
        <color indexed="8"/>
        <rFont val="Segoe UI"/>
        <family val="2"/>
      </rPr>
      <t xml:space="preserve"> </t>
    </r>
    <r>
      <rPr>
        <sz val="9.5"/>
        <color theme="1"/>
        <rFont val="Segoe UI"/>
        <family val="2"/>
      </rPr>
      <t>(Ownership to revert to the Employer upon completion of contract.)</t>
    </r>
  </si>
  <si>
    <t>Electronic scientific calculator, 12 figures</t>
  </si>
  <si>
    <t>Basic Heavy duty Stapling machine Ofrex size 50 or similar with 5000 staples</t>
  </si>
  <si>
    <t>Heavy duty punch and spiral binder, IBICO AG or similar approved</t>
  </si>
  <si>
    <t>Pencil sharpener (desk mounted type) Mounted, with clamp / hand-crank, ABS + steel blade, anti-slip base</t>
  </si>
  <si>
    <t>Heavy - duty 2 hole paper punch</t>
  </si>
  <si>
    <t>Ordinary 2 hole paper punch</t>
  </si>
  <si>
    <t>Occupational First Aid Kit Lockable metal box, 238 medical items</t>
  </si>
  <si>
    <t>9 kg Dry-Powder Fire Extinguisher</t>
  </si>
  <si>
    <t>Filing Tray</t>
  </si>
  <si>
    <t>Waste paper basket</t>
  </si>
  <si>
    <r>
      <t>Wall mountable Cupboard 1.08 m</t>
    </r>
    <r>
      <rPr>
        <vertAlign val="superscript"/>
        <sz val="9.5"/>
        <rFont val="Segoe UI"/>
        <family val="2"/>
      </rPr>
      <t>3</t>
    </r>
    <r>
      <rPr>
        <sz val="9.5"/>
        <rFont val="Segoe UI"/>
        <family val="2"/>
      </rPr>
      <t xml:space="preserve"> lockable</t>
    </r>
  </si>
  <si>
    <t>Cooker 4 plate electric cooker with oven and grill</t>
  </si>
  <si>
    <t>Water dispenser: Hot and Cold</t>
  </si>
  <si>
    <t>Microwave 20litres</t>
  </si>
  <si>
    <t>Electric water kettle of capacity 1.5 stainless steel or heat-resistant plastic body</t>
  </si>
  <si>
    <t>Kitchen utensil i.e. cooking pots, cutlery, plates, cups, glasses, serving spoons, trays, storage containers, dish rack, 2 No. Thermos and associated accessories</t>
  </si>
  <si>
    <t>Heavy-duty cross-cut paper shredder</t>
  </si>
  <si>
    <t>Air conditioner unit, medium size</t>
  </si>
  <si>
    <t>AutoCAD software (latest licensed version, 2025 or current at time of order)</t>
  </si>
  <si>
    <t>3ftx2ft Whiteboard or PinboardWith Stand,1 Duster &amp; 2 Markers</t>
  </si>
  <si>
    <t>Waste bin</t>
  </si>
  <si>
    <t xml:space="preserve">Plastic Chairs </t>
  </si>
  <si>
    <r>
      <t xml:space="preserve">APPENDIX 3: Surveying Equipment </t>
    </r>
    <r>
      <rPr>
        <b/>
        <u/>
        <sz val="12"/>
        <rFont val="Calibri"/>
        <family val="2"/>
      </rPr>
      <t>NOTE:</t>
    </r>
    <r>
      <rPr>
        <b/>
        <sz val="12"/>
        <rFont val="Calibri"/>
        <family val="2"/>
      </rPr>
      <t xml:space="preserve"> THE WHOLE OF THIS BILL IS PROVISIONAL</t>
    </r>
  </si>
  <si>
    <t>ENGINEER'S SURVEY EQUIPMENT (Ownership to revert to the Employer upon completion of contract.)</t>
  </si>
  <si>
    <t>Hi‑Target GNSS/RTK/Differential GPS (Base + Rover)</t>
  </si>
  <si>
    <t>Total Station (Topcon ES-series) - instrument (model ES-100 recommended)</t>
  </si>
  <si>
    <t>Tripod &amp; Tribrach (heavy-duty)</t>
  </si>
  <si>
    <t>Field Data Collector (Topcon/Android handheld) - sold separately</t>
  </si>
  <si>
    <t>Extra batteries (2) + charger</t>
  </si>
  <si>
    <t>Carrying case / hard case</t>
  </si>
  <si>
    <t>Software license (Field-to-office transfer &amp; basic processing)</t>
  </si>
  <si>
    <t>Licence</t>
  </si>
  <si>
    <t>Automatic Level (e.g. Topcon AT‑B4)</t>
  </si>
  <si>
    <t>Wooden Tripod</t>
  </si>
  <si>
    <t>Aluminium Tripod</t>
  </si>
  <si>
    <t>3‑Metre Detail Pole / Prism Pole</t>
  </si>
  <si>
    <t>5‑Metre Leveling Staff</t>
  </si>
  <si>
    <t>Prism set (single prism + holder + target)</t>
  </si>
  <si>
    <t>50m Steel Tape Measure</t>
  </si>
  <si>
    <t>30m Steel Tape Measure</t>
  </si>
  <si>
    <t>100m Steel Tape Measure</t>
  </si>
  <si>
    <t>Measuring Wheel (12″/30cm)</t>
  </si>
  <si>
    <t>Field Book (hardcover 200 pages)</t>
  </si>
  <si>
    <t>Data Collector / Survey‑grade Tablet</t>
  </si>
  <si>
    <t>Laptop with Survey / Civil CAD Software</t>
  </si>
  <si>
    <t>Flagging Tape / Marker Paint</t>
  </si>
  <si>
    <t>Plumb Bob</t>
  </si>
  <si>
    <t>Mallet / Hammer</t>
  </si>
  <si>
    <t>Heavy duty survey umbrella</t>
  </si>
  <si>
    <t>Pangas</t>
  </si>
  <si>
    <t>Dispute Avoidance/ Adjudication Board (DAAB)</t>
  </si>
  <si>
    <t>Allow a Prime Cost sum to cover Employer's obligation to pay DAAB</t>
  </si>
  <si>
    <t>Total construction period (months)</t>
  </si>
  <si>
    <t>months</t>
  </si>
  <si>
    <t>Total construction period (Years)</t>
  </si>
  <si>
    <t>years</t>
  </si>
  <si>
    <t>Deffects notification period (months)</t>
  </si>
  <si>
    <t>Number of DAAB members</t>
  </si>
  <si>
    <t>Certified Arbitrators</t>
  </si>
  <si>
    <t>Rate per Hour</t>
  </si>
  <si>
    <t>Kshs.</t>
  </si>
  <si>
    <t>1. CONSTRUCTION PERIOD</t>
  </si>
  <si>
    <t>(a). Monthly retainer fees during construction period</t>
  </si>
  <si>
    <t>No. of DAAB Members</t>
  </si>
  <si>
    <t>Fee (Kshs)</t>
  </si>
  <si>
    <t>Total fee per month (Kshs)</t>
  </si>
  <si>
    <t>Total fee for project duration (Kshs)</t>
  </si>
  <si>
    <t>(b) Site visit</t>
  </si>
  <si>
    <t>Number of sittings per year</t>
  </si>
  <si>
    <t>times a year</t>
  </si>
  <si>
    <t>Number of sittings during construction period</t>
  </si>
  <si>
    <t>Number of working days per site visit</t>
  </si>
  <si>
    <t>days</t>
  </si>
  <si>
    <t xml:space="preserve">Daily allowance for site visit </t>
  </si>
  <si>
    <t>Site visit expenses per visit (air ticket, accomodatio etc)</t>
  </si>
  <si>
    <t>Total site visit fee</t>
  </si>
  <si>
    <t xml:space="preserve">Total site visit expense </t>
  </si>
  <si>
    <t>(c) Referrals</t>
  </si>
  <si>
    <t>Assumed number of referals during construction</t>
  </si>
  <si>
    <t>times</t>
  </si>
  <si>
    <t>Total cost of referral fee</t>
  </si>
  <si>
    <t>Total DAAB cost during construction</t>
  </si>
  <si>
    <t>2. DNP</t>
  </si>
  <si>
    <t>(a). Monthly retainer fees during DNP</t>
  </si>
  <si>
    <t>Monthly allowance</t>
  </si>
  <si>
    <t xml:space="preserve">Total monthly allowance </t>
  </si>
  <si>
    <t>Total DAAD cost during construction and DNP</t>
  </si>
  <si>
    <t>`</t>
  </si>
  <si>
    <t xml:space="preserve">(b) 600mm Dia Concrete Pipe Culverts for access to public institutions </t>
  </si>
  <si>
    <t>CARRIED FORWARD TO BILL  No. 1 PRELIMINARY AND GENERAL ITEMS</t>
  </si>
  <si>
    <t>Percentage adjustment for profit, administration, attendance upon, overheads, etc. for Items G25.01 and G25.02 above</t>
  </si>
  <si>
    <t>Percentage adjustment for profit, administration, attendance upon, overheads, etc. for Items F25.02 above</t>
  </si>
  <si>
    <t>Air compressor 150CFM, 4250LPM</t>
  </si>
  <si>
    <t>APPENDIX 2.2: OFFICE FUNITURE AND OFFICE EQUIPMENT NOTE: THE WHOLE OF THIS BILL IS PROVISIONAL</t>
  </si>
  <si>
    <t>Roll/Can</t>
  </si>
  <si>
    <t>CARRIED FORWARD TO BILL  No. 1: PRELIMINARY AND GENERAL ITEMS</t>
  </si>
  <si>
    <t>Rate(KES)</t>
  </si>
  <si>
    <t>Amount(KES)</t>
  </si>
  <si>
    <t>Brand new multifunction office printer(A3 capability) in accordance with the Specifications and engineer's approval</t>
  </si>
  <si>
    <t>Portable external hard disks with storage capacity of 2TB</t>
  </si>
  <si>
    <t>Brand new high-performance laptops suitable for engineering and CAD applications in accordance with the Works Specifications and engineer's approval</t>
  </si>
  <si>
    <t>Brand new desktop computer complete with monitor, keyboard, mouse, and UPS in accordance with the Specifications and engineer's approval</t>
  </si>
  <si>
    <t>Refrigerator, frost-free type, 250 litres gross capacity; with a Fridge-guard</t>
  </si>
  <si>
    <t>Handheld GPS (Garmin eTrex 32x or equivalent)</t>
  </si>
  <si>
    <t>Nr</t>
  </si>
  <si>
    <t>Allow a sum for preparation of working drawings (Cross-Sections at 20m intervals and drainage structure setting out details) &amp; earthworks computations and As-Built Drawings and delivery of the required copies in both hard and soft format as directed by the Engineer</t>
  </si>
  <si>
    <t>M.Day</t>
  </si>
  <si>
    <t xml:space="preserve">Reinforcement bars </t>
  </si>
  <si>
    <t>Culvert Installation with surround - 600mm</t>
  </si>
  <si>
    <t>Tipper 17tonnes</t>
  </si>
  <si>
    <t>Wheel loader(3-5tonnes)</t>
  </si>
  <si>
    <t>Vibrator pneumatic/Tamper</t>
  </si>
  <si>
    <t>(a) 600mm dia Concrete pipe plot access culverts</t>
  </si>
  <si>
    <r>
      <t xml:space="preserve">APPENDIX 4: Safety Equipment </t>
    </r>
    <r>
      <rPr>
        <b/>
        <u/>
        <sz val="12"/>
        <rFont val="Calibri"/>
        <family val="2"/>
      </rPr>
      <t>NOTE:</t>
    </r>
    <r>
      <rPr>
        <b/>
        <sz val="12"/>
        <rFont val="Calibri"/>
        <family val="2"/>
      </rPr>
      <t xml:space="preserve"> THE WHOLE OF THIS BILL IS PROVISIONAL</t>
    </r>
  </si>
  <si>
    <t>Safety Helmet (Hard Hat)-With chin strap</t>
  </si>
  <si>
    <t>Reflective Safety Vest (Class 2/3)-High visibility</t>
  </si>
  <si>
    <t>Safety Boots (Steel Toe)-Anti-slip, puncture resistant</t>
  </si>
  <si>
    <t>Safety Glasses / Goggles-Impact resistant</t>
  </si>
  <si>
    <t>Protective Gloves-General purpose</t>
  </si>
  <si>
    <t>Dust Mask / Respirator (N95 or equivalent)</t>
  </si>
  <si>
    <t>Hearing Protection (Earplugs/Earmuffs)</t>
  </si>
  <si>
    <t>Rain Suit (Reflective Jacket &amp; Trouser)-Waterproof</t>
  </si>
  <si>
    <t>First Aid Kit (Portable)-Per team/vehicle</t>
  </si>
  <si>
    <t>Portable Traffic Cones (Set)</t>
  </si>
  <si>
    <t>Pair</t>
  </si>
  <si>
    <t>Gum Boots (PVC Waterproof Boots)</t>
  </si>
  <si>
    <r>
      <t>Allow for supply of protection and safety equipment and clothing for the use by the Engineer Staff office as Per</t>
    </r>
    <r>
      <rPr>
        <b/>
        <sz val="9.5"/>
        <rFont val="Segoe UI"/>
        <family val="2"/>
      </rPr>
      <t xml:space="preserve"> Technical specifications and as per the attached list  appendix 5</t>
    </r>
  </si>
  <si>
    <t>Sample</t>
  </si>
  <si>
    <t>Trip</t>
  </si>
  <si>
    <t>Permits for all borrow pits/quarries, waste transporter contracts, and water abstraction approvals.</t>
  </si>
  <si>
    <t>Percentage adjustment for profit, administration, attendance upon, overheads, etc. for Items C25.02 above</t>
  </si>
  <si>
    <t>Regulatory compliance  (including EIA study for the project site and statutory fees): NEMA conditions implementation, reporting, and inspections support.</t>
  </si>
  <si>
    <t>Provision of Personal Protective Equipment (PPE): Including boots, helmets, vests, gloves, goggles, masks, ear protection.</t>
  </si>
  <si>
    <t>Water quality</t>
  </si>
  <si>
    <t>Air(PM10)</t>
  </si>
  <si>
    <t xml:space="preserve">Noise </t>
  </si>
  <si>
    <t>Non-Hazardous waste handling: used paper/foodwaste/metal, temporary storage in a designated area and disposal via licensed facility.</t>
  </si>
  <si>
    <t xml:space="preserve">Fire Safety Training </t>
  </si>
  <si>
    <t>Fire Safety Audits</t>
  </si>
  <si>
    <t>Occupational Safety and Health(OSH) Committee Training</t>
  </si>
  <si>
    <t>First Aid Audits</t>
  </si>
  <si>
    <t>Occupational Health &amp; Safety (OHS)according to OSHA, 2007</t>
  </si>
  <si>
    <t>First Aid Training</t>
  </si>
  <si>
    <t>Inspection and Servicing of Fire Extinguishers</t>
  </si>
  <si>
    <t>Trainings and Audits on Safety</t>
  </si>
  <si>
    <t>B25.07</t>
  </si>
  <si>
    <t>A</t>
  </si>
  <si>
    <t>B</t>
  </si>
  <si>
    <t>C</t>
  </si>
  <si>
    <t>D</t>
  </si>
  <si>
    <t>E</t>
  </si>
  <si>
    <t>F</t>
  </si>
  <si>
    <t>G</t>
  </si>
  <si>
    <t>A25.09</t>
  </si>
  <si>
    <t>Climate Change Mitigation Measures-in line with the Green Port Policy</t>
  </si>
  <si>
    <t>Allow a Sum for all laboratory and field tests required for the Works, including tests on soils, gravel/murram, aggregates, concrete, water, and any other tests as directed by the Engineer</t>
  </si>
  <si>
    <r>
      <t xml:space="preserve">Provide a temporary Engineer Staff office including all Associated works to be used during the duration of the construction. The office space shall be as specified  the Technical specification and </t>
    </r>
    <r>
      <rPr>
        <b/>
        <sz val="9.5"/>
        <rFont val="Segoe UI"/>
        <family val="2"/>
      </rPr>
      <t>as per the attached drawing  appendix 2.1</t>
    </r>
  </si>
  <si>
    <t>Appropriate Project Management software for the project duration including defect liability period in accordance with the Specifications and engineer's approval</t>
  </si>
  <si>
    <t>PS</t>
  </si>
  <si>
    <t>Project Sign Boards</t>
  </si>
  <si>
    <t>Allow for provision for Engineer’s Accommodation (fully furnished and serviced) according to the specification and engineer’s approval</t>
  </si>
  <si>
    <t>Percentage adjustment for profit, administration, attendance upon, overheads, etc. for Items 3.06 above</t>
  </si>
  <si>
    <t>Percentage adjustment for profit, administration, attendance upon, overheads, etc. for Items 2.17 and 2.18 above</t>
  </si>
  <si>
    <t>Provide and implement BIM for the Works, including BEP preparation, coordinated multi-disciplinary modelling, clash detection, drawing production, and submission of federated and as-built models using approved BIM software, complete as specified and as directed by the Engineer.</t>
  </si>
  <si>
    <t>Percentage adjustment for profit, administration, attendance upon, overheads, etc. for Items 3.02, 3.03 and 3.04 above</t>
  </si>
  <si>
    <t>Software Provision</t>
  </si>
  <si>
    <t>Rugged digital camera inaccordance with the specification</t>
  </si>
  <si>
    <t>APPENDIX 4: Dispute Avoidance/ Adjudication Board (DAAB)</t>
  </si>
  <si>
    <t>Supply, configure, and maintain foldable smartphones for Site Supervision Team (Samsung Galaxy Z Fold 7 or approved equivalent)</t>
  </si>
  <si>
    <t>Environmental monitoring including accredited lab fees.</t>
  </si>
  <si>
    <t>Effluent/waste water</t>
  </si>
  <si>
    <t>Relocation and Proposed New Routes for Power Distribution</t>
  </si>
  <si>
    <t>RELOCATION AND PROPOSED NEW ROUTES FOR POWER DISTRIBUTION</t>
  </si>
  <si>
    <t>Percentage adjustment for profit, administration, attendance upon, overheads, etc. for Items C25.01-C25.04 above</t>
  </si>
  <si>
    <t>(c) 600mm Dia Concrete Pipe Cross culverts</t>
  </si>
  <si>
    <t>(d) 900mm Dia Concrete Pipe Cross Culverts</t>
  </si>
  <si>
    <t>Compact the top 150 mm layer below formation level  below fills and cuts to 95% MDD (AASHTO T99)</t>
  </si>
  <si>
    <r>
      <t>m</t>
    </r>
    <r>
      <rPr>
        <vertAlign val="superscript"/>
        <sz val="9.5"/>
        <color theme="1"/>
        <rFont val="Segoe UI"/>
        <family val="2"/>
      </rPr>
      <t>3</t>
    </r>
  </si>
  <si>
    <t>Concrete mixer 14 Cu. Ft</t>
  </si>
  <si>
    <t>Water pump complete with engine; 10CM/Hr output</t>
  </si>
  <si>
    <t>A22.24</t>
  </si>
  <si>
    <t>Mobile concrete mixers</t>
  </si>
  <si>
    <t>Boring machine,81kw</t>
  </si>
  <si>
    <t>Single drum steel Vibrator roller: 9-10T, 130 HP</t>
  </si>
  <si>
    <t>Compressor machine with 3 jacks(Rock breaker)</t>
  </si>
  <si>
    <t>Poker Vibrator(Various Sizes)</t>
  </si>
  <si>
    <t>Water</t>
  </si>
  <si>
    <t>Provide process and compact improved subgrade as directed by the Engineer. CBR of not less than 14% measured after a 4-day soak in a laboratory mix compacted to a dry density of 100% MDD (AASHTO T99) and a swell of less than 1%.</t>
  </si>
  <si>
    <r>
      <t>Allow a provision of instruments, equipment, and all necessary staff as required by the Engineer</t>
    </r>
    <r>
      <rPr>
        <b/>
        <sz val="9.5"/>
        <color theme="1"/>
        <rFont val="Segoe UI"/>
        <family val="2"/>
      </rPr>
      <t xml:space="preserve"> as per the attached list Appendix 3</t>
    </r>
  </si>
  <si>
    <t>BILL OF QUANTITIES No. 9</t>
  </si>
  <si>
    <t>PASSAGE OF TRAFFIC</t>
  </si>
  <si>
    <r>
      <rPr>
        <b/>
        <i/>
        <sz val="10"/>
        <color theme="1"/>
        <rFont val="Segoe UI"/>
        <family val="2"/>
      </rPr>
      <t xml:space="preserve">Note: </t>
    </r>
    <r>
      <rPr>
        <i/>
        <sz val="10"/>
        <color theme="1"/>
        <rFont val="Segoe UI"/>
        <family val="2"/>
      </rPr>
      <t xml:space="preserve"> Notwithstanding the provision of Section 9 of the Standard Specification, no extra payments shall be due as all costs shall be deemed to be included in the rates inserted herein</t>
    </r>
  </si>
  <si>
    <t xml:space="preserve">Allow for the passage of traffic through and around the works including the provision of road signs and barriers in accordance with the specifications and as directed by the Engineer </t>
  </si>
  <si>
    <t>km</t>
  </si>
  <si>
    <t>Grade, water and compact access road to Mwangala primary school ahead of works in accordance with the specifications and as directed by the Engineer(this will be referred as enabling works)</t>
  </si>
  <si>
    <t>Passage of Traffic</t>
  </si>
  <si>
    <t>Percentage adjustment for profit, administration, attendance upon, overheads, etc. for Item 3.13 above</t>
  </si>
  <si>
    <t>E.O. item 3.11 for the contractor's overheads and profits</t>
  </si>
  <si>
    <t>Percentage adjustment for profit, administration, attendance upon, overheads, etc. for Items 3.08 and 3.09 above</t>
  </si>
  <si>
    <t>EO Item 2.02(a) and (b) for kilometers travelled in any month in excess of 5,000km for all running costs</t>
  </si>
  <si>
    <t>Veh. Month</t>
  </si>
  <si>
    <t>(e) 1200mm Dia Concrete Pipe Cross Culverts</t>
  </si>
  <si>
    <r>
      <rPr>
        <b/>
        <i/>
        <sz val="9"/>
        <color theme="1"/>
        <rFont val="Segoe UI"/>
        <family val="2"/>
      </rPr>
      <t>Note:</t>
    </r>
    <r>
      <rPr>
        <i/>
        <sz val="9"/>
        <color theme="1"/>
        <rFont val="Segoe UI"/>
        <family val="2"/>
      </rPr>
      <t xml:space="preserve"> No separate payments shall be made for gravel for blinding or hauling to spoil unsuitable excavation materials and the cost of such shall be included in the rates and prices</t>
    </r>
  </si>
  <si>
    <t>Dust suppression on gravel surfaces and haul routes  (bowsers/sprinklers as directed) including diversions, borrow pits, and working areas, all to the satisfaction of the Engineer and environmental regulations.</t>
  </si>
  <si>
    <t>PC sum</t>
  </si>
  <si>
    <t>Allow for a prime cost sum of KShs 6,000,000.00 (six Million) for stakeholder engagement meetings (notices, venues, translation, minutes, and sign‑in sheets).</t>
  </si>
  <si>
    <t>Allow for a prime cost sum of KShs 2,400,000.00 (Two Million four hundred thousand only) for grievance Redress Mechanism (GRM): Including establishment and operation of committees).</t>
  </si>
  <si>
    <t>Allow for a prime cost sum of KShs 5,000,000.00 (Five Million) for HIV/AIDS &amp; STI awareness and prevention campaign(quarterly).</t>
  </si>
  <si>
    <t>1No. brand new 4WD fully loaded double cabin pickups of minimum diesel engine capacity of 2400cc approved by the Engineer for his exclusive use, inclusive of the first 5000km per vehicle month. Vehicle to revert to the Contractor at the end of the project.</t>
  </si>
  <si>
    <t>3No. brand new 4WD fully loaded Station Wagon Vehicle of minimum diesel engine capacity of 2800cc approved by the Engineer for his exclusive use, inclusive of the first 5000km per vehicle month. Vehicles to revert to the Contractor at the end of the project.</t>
  </si>
  <si>
    <r>
      <rPr>
        <b/>
        <i/>
        <sz val="10"/>
        <color theme="1"/>
        <rFont val="Segoe UI"/>
        <family val="2"/>
      </rPr>
      <t>Note:</t>
    </r>
    <r>
      <rPr>
        <i/>
        <sz val="10"/>
        <color theme="1"/>
        <rFont val="Segoe UI"/>
        <family val="2"/>
      </rPr>
      <t xml:space="preserve"> No separate payment shall be made for gravel for blinding or hauling to spoil unsuitable excavation materials and the cost of such shall be included in the rates and prices</t>
    </r>
  </si>
  <si>
    <t>Allow Monthly Sum of KES100,000 per month for 12months for  purchasing and provision of Air-time, internet services, courier services, etc. for the Engineer's Office</t>
  </si>
  <si>
    <t>Allow a Sum of KES 200,000 per month for 12 months for monthly maintenance of office equipment, stationery, office consumables, toileteries, payment of water services and electricity supply etc. for use by the Engineer's Staff office</t>
  </si>
  <si>
    <t>Allow a Sum of KES 5,000,000 per person per trip for Engineer office Staff and Employer's attendance during factory inspection of materials in the manufacturer's factory(5persons).</t>
  </si>
  <si>
    <t xml:space="preserve">Graduate Engineers 2No. </t>
  </si>
  <si>
    <t xml:space="preserve"> Assistant Surveyor 1No. </t>
  </si>
  <si>
    <t xml:space="preserve">EHS Officer 1No. </t>
  </si>
  <si>
    <t>Allow a Sum of KES 50,000 per Km for setting out of the road works and survey, including all topographic survey,  provision of benchmarks, reference pegs confirmatory engineering survey as required by the Engineer</t>
  </si>
  <si>
    <t xml:space="preserve">Allow for a sum of KES 200,000 per month for maintainance for the duration of the contract Survey equipment for use  by the Engineer's Representative  for the  entire duration of the contract </t>
  </si>
  <si>
    <t>Percentage adjustment for profit, administration, attendance upon, overheads, etc. for Items 2.22 and 2.23 above</t>
  </si>
  <si>
    <t>Allow for KES 100,000 per month for provision of refreshments during monthly progressive site meetings as may be required and directed by the Engineer</t>
  </si>
  <si>
    <t>Allow for KES 200,000 per month for Provision for monthly office consumables like tea,Lunch, water, etc for the Engineer's Office</t>
  </si>
  <si>
    <t>Provisional Sum KES 10,000,000 for removal, diversion, protection and alteration of existing services, including liaison with relevant authorities, complete as directed by the Engineer.</t>
  </si>
  <si>
    <t xml:space="preserve">Allow a sum of KES 100,000 per month for internship programme for graduate students stationed in the Engineer's office for the entire project period as part of knowledge transfer programme. </t>
  </si>
  <si>
    <r>
      <t xml:space="preserve">Allow a Prime Cost Sum (P.C) of KES 11,700,000 to cover Employer's obligation to pay DB </t>
    </r>
    <r>
      <rPr>
        <b/>
        <sz val="10"/>
        <color rgb="FF000000"/>
        <rFont val="Segoe UI"/>
        <family val="2"/>
      </rPr>
      <t>as per the attached list Appendix 4</t>
    </r>
  </si>
  <si>
    <t>Allow for a sum of KES 296,000 per km for the rerouting of an existing 415V, 3-phase, 4-wire overhead low-voltage distribution line</t>
  </si>
  <si>
    <t>Allow a Prime Cost Sum (P.C)  of KES 14,500,000 for supervision of the project works by Kenya Power (KPLC) engineers</t>
  </si>
  <si>
    <t>Allow a sum of KES 7,000,000 to cover costs associated with Wayleave acquisition, verification, and approval by Kenya Power and Lighting Company (KPLC) Engineers in coordination with the Kenya Ports Authority (KPA) and SEZ Authority for the proposed 33kV/11kV power distribution line within the SEZ</t>
  </si>
  <si>
    <t>Allow a Sum of KES 4,500,000 for provision of comprehensive training and documentation for the Employer’s staff and authorized representatives (including KPLC Engineers and SEZ technical personnel) on all electrical systems and equipment installed under this Contract</t>
  </si>
  <si>
    <t>Allow a sum of KES 250,000,000 per month for Erosion &amp; sediment control: silt fences, check dams, sediment traps at drainage crossings/borrow areas.</t>
  </si>
  <si>
    <t>Allow for KES 199,607,244 for Carry out the design, supply, installation, testing, and commissioning of a complete 33kV/11kV outdoor substation rated at 23 MVA, to be constructed on a 1-acre site within the Special Economic Zone (SEZ), in full compliance with Kenya Power (KPLC) design and construction specifications, Kenya Ports Authority (KPA) approvals, and Engineers Board of Kenya (EBK) .Allow for feeders to Resettlement area, DK1 Port and 2 Feeder Extra Unitsprofessional policies for substation works.</t>
  </si>
  <si>
    <t>Allow sum of KES 4,550,000 for Roadside and camp greening: tree planting and caring for 3months at disturbed areas (coastal‑tolerant species). The Contractor shall give a proposal under this item and measurement and approval shall be done by the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</si>
</sst>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64" formatCode="_(* #,##0.00_);_(* \(#,##0.00\);_(* &quot;-&quot;??_);_(@_)"/>
    <numFmt numFmtId="165" formatCode="#,##0.00_ ;\-#,##0.00\ "/>
    <numFmt numFmtId="166" formatCode="_ * #,##0.00_ ;_ * \-#,##0.00_ ;_ * &quot;-&quot;??_ ;_ @_ "/>
    <numFmt numFmtId="167" formatCode="_-* #,##0_-;\-* #,##0_-;_-* &quot;-&quot;??_-;_-@_-"/>
    <numFmt numFmtId="168" formatCode="dd\-mm\-yy"/>
    <numFmt numFmtId="169" formatCode="0.000_)"/>
    <numFmt numFmtId="170" formatCode="#,##0.000_ ;\-#,##0.000\ "/>
    <numFmt numFmtId="171" formatCode="_-&quot;$&quot;* #,##0_-;\-&quot;$&quot;* #,##0_-;_-&quot;$&quot;* &quot;-&quot;_-;_-@_-"/>
    <numFmt numFmtId="172" formatCode="\5\ \-\ \6"/>
    <numFmt numFmtId="173" formatCode="0.00_)"/>
    <numFmt numFmtId="174" formatCode="General_)"/>
    <numFmt numFmtId="175" formatCode="###.0"/>
    <numFmt numFmtId="176" formatCode="\A###.00"/>
    <numFmt numFmtId="177" formatCode="###.00"/>
    <numFmt numFmtId="178" formatCode="\B###.00"/>
    <numFmt numFmtId="179" formatCode="_ * #,##0_ ;_ * \-#,##0_ ;_ * &quot;-&quot;??_ ;_ @_ "/>
    <numFmt numFmtId="180" formatCode="&quot; &quot;#,##0.00&quot; &quot;;&quot; (&quot;#,##0.00&quot;)&quot;;&quot; -&quot;00&quot; &quot;;&quot; &quot;@&quot; &quot;"/>
    <numFmt numFmtId="181" formatCode="#,##0_ ;\-#,##0\ "/>
  </numFmts>
  <fonts count="51">
    <font>
      <sz val="11"/>
      <color theme="1"/>
      <name val="Calibri"/>
      <family val="2"/>
      <scheme val="minor"/>
    </font>
    <font>
      <sz val="11"/>
      <color indexed="8"/>
      <name val="Calibri"/>
      <family val="2"/>
    </font>
    <font>
      <sz val="10"/>
      <name val="Arial"/>
      <family val="2"/>
    </font>
    <font>
      <sz val="11"/>
      <name val="Tms Rmn"/>
    </font>
    <font>
      <b/>
      <sz val="10"/>
      <name val="Times New Roman"/>
      <family val="1"/>
    </font>
    <font>
      <b/>
      <i/>
      <sz val="16"/>
      <name val="Helv"/>
    </font>
    <font>
      <sz val="10"/>
      <name val="Helv"/>
    </font>
    <font>
      <sz val="12"/>
      <name val="Helv"/>
      <charset val="178"/>
    </font>
    <font>
      <sz val="10"/>
      <name val="Arial"/>
      <family val="2"/>
    </font>
    <font>
      <sz val="11"/>
      <color theme="1"/>
      <name val="Calibri"/>
      <family val="2"/>
      <scheme val="minor"/>
    </font>
    <font>
      <b/>
      <sz val="9.5"/>
      <name val="Segoe UI"/>
      <family val="2"/>
    </font>
    <font>
      <sz val="9.5"/>
      <name val="Segoe UI"/>
      <family val="2"/>
    </font>
    <font>
      <sz val="9.5"/>
      <color theme="1"/>
      <name val="Segoe UI"/>
      <family val="2"/>
    </font>
    <font>
      <b/>
      <u/>
      <sz val="9.5"/>
      <name val="Segoe UI"/>
      <family val="2"/>
    </font>
    <font>
      <sz val="9.5"/>
      <color theme="1"/>
      <name val="Calibri"/>
      <family val="2"/>
      <scheme val="minor"/>
    </font>
    <font>
      <b/>
      <sz val="9.5"/>
      <color theme="1"/>
      <name val="Calibri"/>
      <family val="2"/>
      <scheme val="minor"/>
    </font>
    <font>
      <b/>
      <sz val="9.5"/>
      <color theme="1"/>
      <name val="Segoe UI"/>
      <family val="2"/>
    </font>
    <font>
      <b/>
      <u/>
      <sz val="9.5"/>
      <color theme="1"/>
      <name val="Segoe UI"/>
      <family val="2"/>
    </font>
    <font>
      <i/>
      <sz val="9.5"/>
      <color theme="1"/>
      <name val="Segoe UI"/>
      <family val="2"/>
    </font>
    <font>
      <i/>
      <u/>
      <sz val="9.5"/>
      <color theme="1"/>
      <name val="Segoe UI"/>
      <family val="2"/>
    </font>
    <font>
      <b/>
      <i/>
      <u/>
      <sz val="9.5"/>
      <color theme="1"/>
      <name val="Segoe UI"/>
      <family val="2"/>
    </font>
    <font>
      <sz val="9.5"/>
      <color indexed="8"/>
      <name val="Segoe UI"/>
      <family val="2"/>
    </font>
    <font>
      <sz val="9.5"/>
      <color rgb="FF000000"/>
      <name val="Segoe UI"/>
      <family val="2"/>
    </font>
    <font>
      <b/>
      <sz val="9.5"/>
      <color rgb="FF000000"/>
      <name val="Segoe UI"/>
      <family val="2"/>
    </font>
    <font>
      <sz val="11"/>
      <color rgb="FF000000"/>
      <name val="Calibri"/>
      <family val="2"/>
    </font>
    <font>
      <sz val="10"/>
      <name val="Times New Roman"/>
      <family val="1"/>
    </font>
    <font>
      <sz val="10"/>
      <name val="Segoe UI"/>
      <family val="2"/>
    </font>
    <font>
      <sz val="9"/>
      <name val="Segoe UI"/>
      <family val="2"/>
    </font>
    <font>
      <i/>
      <u/>
      <sz val="9.5"/>
      <color rgb="FF000000"/>
      <name val="Segoe UI"/>
      <family val="2"/>
    </font>
    <font>
      <i/>
      <u/>
      <sz val="9.5"/>
      <name val="Segoe UI"/>
      <family val="2"/>
    </font>
    <font>
      <i/>
      <u/>
      <sz val="10"/>
      <color rgb="FF000000"/>
      <name val="Segoe UI"/>
      <family val="2"/>
    </font>
    <font>
      <sz val="10"/>
      <color rgb="FF000000"/>
      <name val="Segoe UI"/>
      <family val="2"/>
    </font>
    <font>
      <sz val="8"/>
      <color theme="1"/>
      <name val="Segoe UI"/>
      <family val="2"/>
    </font>
    <font>
      <u/>
      <sz val="9.5"/>
      <color theme="1"/>
      <name val="Segoe UI"/>
      <family val="2"/>
    </font>
    <font>
      <b/>
      <sz val="14"/>
      <color theme="1"/>
      <name val="Segoe UI"/>
      <family val="2"/>
    </font>
    <font>
      <u/>
      <sz val="9.5"/>
      <name val="Segoe UI"/>
      <family val="2"/>
    </font>
    <font>
      <b/>
      <u/>
      <sz val="9.5"/>
      <color indexed="8"/>
      <name val="Segoe UI"/>
      <family val="2"/>
    </font>
    <font>
      <b/>
      <sz val="9.5"/>
      <color indexed="8"/>
      <name val="Segoe UI"/>
      <family val="2"/>
    </font>
    <font>
      <vertAlign val="superscript"/>
      <sz val="9.5"/>
      <name val="Segoe UI"/>
      <family val="2"/>
    </font>
    <font>
      <b/>
      <sz val="12"/>
      <name val="Calibri"/>
      <family val="2"/>
      <scheme val="minor"/>
    </font>
    <font>
      <b/>
      <u/>
      <sz val="12"/>
      <name val="Calibri"/>
      <family val="2"/>
    </font>
    <font>
      <b/>
      <sz val="12"/>
      <name val="Calibri"/>
      <family val="2"/>
    </font>
    <font>
      <sz val="10"/>
      <color rgb="FF000000"/>
      <name val="MS UI Gothic"/>
      <family val="3"/>
      <charset val="128"/>
    </font>
    <font>
      <b/>
      <sz val="10"/>
      <color rgb="FF000000"/>
      <name val="Segoe UI"/>
      <family val="2"/>
    </font>
    <font>
      <vertAlign val="superscript"/>
      <sz val="9.5"/>
      <color theme="1"/>
      <name val="Segoe UI"/>
      <family val="2"/>
    </font>
    <font>
      <i/>
      <sz val="10"/>
      <color theme="1"/>
      <name val="Segoe UI"/>
      <family val="2"/>
    </font>
    <font>
      <b/>
      <i/>
      <sz val="10"/>
      <color theme="1"/>
      <name val="Segoe UI"/>
      <family val="2"/>
    </font>
    <font>
      <sz val="11"/>
      <color theme="1"/>
      <name val="Segoe UI"/>
      <family val="2"/>
    </font>
    <font>
      <i/>
      <sz val="9"/>
      <color theme="1"/>
      <name val="Segoe UI"/>
      <family val="2"/>
    </font>
    <font>
      <b/>
      <i/>
      <sz val="9"/>
      <color theme="1"/>
      <name val="Segoe UI"/>
      <family val="2"/>
    </font>
    <font>
      <sz val="11"/>
      <color rgb="FF9C5700"/>
      <name val="Calibri"/>
      <family val="2"/>
      <scheme val="minor"/>
    </font>
  </fonts>
  <fills count="10">
    <fill>
      <patternFill patternType="none"/>
    </fill>
    <fill>
      <patternFill patternType="gray125"/>
    </fill>
    <fill>
      <patternFill patternType="solid">
        <fgColor indexed="55"/>
        <bgColor indexed="64"/>
      </patternFill>
    </fill>
    <fill>
      <patternFill patternType="gray0625">
        <fgColor indexed="22"/>
        <bgColor indexed="22"/>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EB9C"/>
      </patternFill>
    </fill>
  </fills>
  <borders count="88">
    <border>
      <left/>
      <right/>
      <top/>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double">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indexed="64"/>
      </right>
      <top style="thin">
        <color rgb="FF000000"/>
      </top>
      <bottom style="thin">
        <color rgb="FF000000"/>
      </bottom>
      <diagonal/>
    </border>
  </borders>
  <cellStyleXfs count="36">
    <xf numFmtId="0" fontId="0" fillId="0" borderId="0"/>
    <xf numFmtId="168" fontId="2" fillId="0" borderId="0" applyProtection="0">
      <protection locked="0"/>
    </xf>
    <xf numFmtId="166" fontId="1" fillId="0" borderId="0" applyFont="0" applyFill="0" applyBorder="0" applyAlignment="0" applyProtection="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70" fontId="2"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71" fontId="4" fillId="0" borderId="1" applyBorder="0"/>
    <xf numFmtId="172" fontId="2" fillId="0" borderId="0">
      <protection locked="0"/>
    </xf>
    <xf numFmtId="173" fontId="5" fillId="0" borderId="0"/>
    <xf numFmtId="0" fontId="2" fillId="0" borderId="0"/>
    <xf numFmtId="0" fontId="8" fillId="0" borderId="0"/>
    <xf numFmtId="0" fontId="2" fillId="0" borderId="0"/>
    <xf numFmtId="41"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74" fontId="7" fillId="0" borderId="0"/>
    <xf numFmtId="0" fontId="6" fillId="0" borderId="0"/>
    <xf numFmtId="9" fontId="9" fillId="0" borderId="0" applyFont="0" applyFill="0" applyBorder="0" applyAlignment="0" applyProtection="0"/>
    <xf numFmtId="180" fontId="24" fillId="0" borderId="0" applyFont="0" applyFill="0" applyBorder="0" applyAlignment="0" applyProtection="0"/>
    <xf numFmtId="0" fontId="25" fillId="0" borderId="0"/>
    <xf numFmtId="0" fontId="2" fillId="0" borderId="0"/>
    <xf numFmtId="0" fontId="2" fillId="0" borderId="0"/>
    <xf numFmtId="0" fontId="9" fillId="0" borderId="0"/>
    <xf numFmtId="0" fontId="42" fillId="0" borderId="0" applyNumberFormat="0" applyBorder="0" applyProtection="0">
      <alignment vertical="center"/>
    </xf>
    <xf numFmtId="0" fontId="50" fillId="9" borderId="0" applyNumberFormat="0" applyBorder="0" applyAlignment="0" applyProtection="0"/>
  </cellStyleXfs>
  <cellXfs count="656">
    <xf numFmtId="0" fontId="0" fillId="0" borderId="0" xfId="0"/>
    <xf numFmtId="0" fontId="12" fillId="0" borderId="4" xfId="0" applyFont="1" applyBorder="1" applyAlignment="1">
      <alignment vertical="center" wrapText="1"/>
    </xf>
    <xf numFmtId="0" fontId="10" fillId="0" borderId="0" xfId="20" applyFont="1" applyAlignment="1">
      <alignment horizontal="center" vertical="center"/>
    </xf>
    <xf numFmtId="0" fontId="11" fillId="0" borderId="0" xfId="20" applyFont="1" applyAlignment="1">
      <alignment vertical="center"/>
    </xf>
    <xf numFmtId="4" fontId="10" fillId="3" borderId="27" xfId="12" applyNumberFormat="1" applyFont="1" applyFill="1" applyBorder="1" applyAlignment="1">
      <alignment horizontal="center" vertical="center" wrapText="1"/>
    </xf>
    <xf numFmtId="4" fontId="11" fillId="0" borderId="25" xfId="12" applyNumberFormat="1" applyFont="1" applyBorder="1" applyAlignment="1">
      <alignment horizontal="center" vertical="center"/>
    </xf>
    <xf numFmtId="4" fontId="11" fillId="0" borderId="25" xfId="12" applyNumberFormat="1" applyFont="1" applyBorder="1" applyAlignment="1">
      <alignment horizontal="right" vertical="center"/>
    </xf>
    <xf numFmtId="4" fontId="11" fillId="0" borderId="0" xfId="20" applyNumberFormat="1" applyFont="1" applyAlignment="1">
      <alignment vertical="center"/>
    </xf>
    <xf numFmtId="166" fontId="11" fillId="0" borderId="0" xfId="2" applyFont="1" applyAlignment="1">
      <alignment vertical="center"/>
    </xf>
    <xf numFmtId="0" fontId="11" fillId="0" borderId="0" xfId="20" applyFont="1" applyAlignment="1">
      <alignment vertical="center" wrapText="1"/>
    </xf>
    <xf numFmtId="4" fontId="11" fillId="0" borderId="0" xfId="12" applyNumberFormat="1" applyFont="1" applyAlignment="1">
      <alignment horizontal="center" vertical="center"/>
    </xf>
    <xf numFmtId="1" fontId="10" fillId="4" borderId="28" xfId="20" applyNumberFormat="1" applyFont="1" applyFill="1" applyBorder="1" applyAlignment="1">
      <alignment horizontal="center" vertical="center"/>
    </xf>
    <xf numFmtId="4" fontId="10" fillId="4" borderId="27" xfId="12" applyNumberFormat="1" applyFont="1" applyFill="1" applyBorder="1" applyAlignment="1">
      <alignment horizontal="right" vertical="center" wrapText="1"/>
    </xf>
    <xf numFmtId="0" fontId="10" fillId="0" borderId="0" xfId="20" applyFont="1" applyAlignment="1">
      <alignment vertical="center"/>
    </xf>
    <xf numFmtId="1" fontId="11" fillId="0" borderId="23" xfId="20" applyNumberFormat="1" applyFont="1" applyBorder="1" applyAlignment="1">
      <alignment horizontal="center" vertical="center"/>
    </xf>
    <xf numFmtId="4" fontId="11" fillId="0" borderId="24" xfId="20" applyNumberFormat="1" applyFont="1" applyBorder="1" applyAlignment="1">
      <alignment horizontal="right" vertical="center"/>
    </xf>
    <xf numFmtId="0" fontId="14" fillId="0" borderId="0" xfId="0" applyFont="1" applyAlignment="1">
      <alignment vertical="center"/>
    </xf>
    <xf numFmtId="166" fontId="14" fillId="0" borderId="0" xfId="2" applyFont="1" applyAlignment="1">
      <alignment vertical="center"/>
    </xf>
    <xf numFmtId="0" fontId="14" fillId="0" borderId="30" xfId="0" applyFont="1" applyBorder="1" applyAlignment="1">
      <alignment vertical="center"/>
    </xf>
    <xf numFmtId="164" fontId="15" fillId="0" borderId="0" xfId="0" applyNumberFormat="1" applyFont="1" applyAlignment="1">
      <alignment vertical="center"/>
    </xf>
    <xf numFmtId="1" fontId="11" fillId="0" borderId="7" xfId="20" applyNumberFormat="1" applyFont="1" applyBorder="1" applyAlignment="1">
      <alignment horizontal="center" vertical="center"/>
    </xf>
    <xf numFmtId="4" fontId="11" fillId="0" borderId="25" xfId="20" applyNumberFormat="1" applyFont="1" applyBorder="1" applyAlignment="1">
      <alignment horizontal="right" vertical="center"/>
    </xf>
    <xf numFmtId="0" fontId="12" fillId="0" borderId="0" xfId="0" applyFont="1" applyAlignment="1">
      <alignment horizontal="left"/>
    </xf>
    <xf numFmtId="165" fontId="12" fillId="0" borderId="0" xfId="0" applyNumberFormat="1" applyFont="1" applyAlignment="1">
      <alignment horizontal="left"/>
    </xf>
    <xf numFmtId="4" fontId="16" fillId="2" borderId="12" xfId="0" applyNumberFormat="1" applyFont="1" applyFill="1" applyBorder="1" applyAlignment="1">
      <alignment horizontal="center" vertical="center" wrapText="1"/>
    </xf>
    <xf numFmtId="165" fontId="16" fillId="2" borderId="13" xfId="0" applyNumberFormat="1" applyFont="1" applyFill="1" applyBorder="1" applyAlignment="1">
      <alignment horizontal="center" vertical="center" wrapText="1"/>
    </xf>
    <xf numFmtId="0" fontId="16" fillId="0" borderId="0" xfId="0" applyFont="1"/>
    <xf numFmtId="165" fontId="16" fillId="0" borderId="0" xfId="0" applyNumberFormat="1" applyFont="1"/>
    <xf numFmtId="4" fontId="16" fillId="2" borderId="2" xfId="0" applyNumberFormat="1" applyFont="1" applyFill="1" applyBorder="1" applyAlignment="1">
      <alignment horizontal="center" vertical="center" wrapText="1"/>
    </xf>
    <xf numFmtId="4" fontId="16" fillId="2" borderId="15" xfId="0" applyNumberFormat="1" applyFont="1" applyFill="1" applyBorder="1" applyAlignment="1">
      <alignment horizontal="center" vertical="center" wrapText="1"/>
    </xf>
    <xf numFmtId="0" fontId="12" fillId="0" borderId="0" xfId="0" applyFont="1"/>
    <xf numFmtId="165" fontId="12" fillId="0" borderId="0" xfId="0" applyNumberFormat="1" applyFont="1"/>
    <xf numFmtId="2" fontId="12" fillId="0" borderId="16" xfId="0" applyNumberFormat="1" applyFont="1" applyBorder="1" applyAlignment="1">
      <alignment horizontal="center" vertical="center"/>
    </xf>
    <xf numFmtId="0" fontId="16" fillId="0" borderId="4" xfId="0" applyFont="1" applyBorder="1" applyAlignment="1">
      <alignment horizontal="left" vertical="center" wrapText="1"/>
    </xf>
    <xf numFmtId="0" fontId="12" fillId="0" borderId="4" xfId="0" applyFont="1" applyBorder="1" applyAlignment="1">
      <alignment horizontal="center" vertical="center"/>
    </xf>
    <xf numFmtId="1" fontId="12" fillId="0" borderId="4" xfId="0" applyNumberFormat="1" applyFont="1" applyBorder="1" applyAlignment="1">
      <alignment horizontal="center" vertical="center"/>
    </xf>
    <xf numFmtId="4" fontId="12" fillId="0" borderId="4" xfId="2" applyNumberFormat="1" applyFont="1" applyFill="1" applyBorder="1" applyAlignment="1">
      <alignment horizontal="center" vertical="center"/>
    </xf>
    <xf numFmtId="0" fontId="12" fillId="0" borderId="0" xfId="0" applyFont="1" applyAlignment="1">
      <alignment vertical="center"/>
    </xf>
    <xf numFmtId="2" fontId="12" fillId="0" borderId="7" xfId="0" applyNumberFormat="1" applyFont="1" applyBorder="1" applyAlignment="1">
      <alignment horizontal="center" vertical="center"/>
    </xf>
    <xf numFmtId="0" fontId="12" fillId="0" borderId="4" xfId="0" applyFont="1" applyBorder="1" applyAlignment="1">
      <alignment horizontal="left" vertical="center" wrapText="1"/>
    </xf>
    <xf numFmtId="4" fontId="12" fillId="0" borderId="4" xfId="2" applyNumberFormat="1" applyFont="1" applyFill="1" applyBorder="1" applyAlignment="1">
      <alignment horizontal="right" vertical="center"/>
    </xf>
    <xf numFmtId="166" fontId="12" fillId="0" borderId="17" xfId="2" applyFont="1" applyBorder="1" applyAlignment="1">
      <alignment horizontal="right" vertical="center"/>
    </xf>
    <xf numFmtId="2" fontId="12" fillId="0" borderId="16"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vertical="top" wrapText="1"/>
    </xf>
    <xf numFmtId="4" fontId="12" fillId="0" borderId="4" xfId="0" applyNumberFormat="1" applyFont="1" applyBorder="1" applyAlignment="1">
      <alignment horizontal="right" vertical="center"/>
    </xf>
    <xf numFmtId="0" fontId="12" fillId="0" borderId="4" xfId="0" applyFont="1" applyBorder="1"/>
    <xf numFmtId="165" fontId="16" fillId="0" borderId="0" xfId="0" applyNumberFormat="1" applyFont="1" applyAlignment="1">
      <alignment vertical="center"/>
    </xf>
    <xf numFmtId="0" fontId="16" fillId="0" borderId="0" xfId="0" applyFont="1" applyAlignment="1">
      <alignment vertical="center"/>
    </xf>
    <xf numFmtId="166" fontId="12" fillId="0" borderId="17" xfId="2" applyFont="1" applyFill="1" applyBorder="1" applyAlignment="1">
      <alignment horizontal="right" vertical="center"/>
    </xf>
    <xf numFmtId="2" fontId="12" fillId="0" borderId="0" xfId="0" applyNumberFormat="1" applyFont="1" applyAlignment="1">
      <alignment horizontal="center" vertical="center"/>
    </xf>
    <xf numFmtId="4" fontId="12" fillId="0" borderId="5" xfId="0" applyNumberFormat="1" applyFont="1" applyBorder="1" applyAlignment="1">
      <alignment horizontal="right" vertical="center"/>
    </xf>
    <xf numFmtId="0" fontId="12" fillId="0" borderId="0" xfId="0" applyFont="1" applyAlignment="1">
      <alignment horizontal="center" vertical="center"/>
    </xf>
    <xf numFmtId="2" fontId="12" fillId="0" borderId="0" xfId="0" applyNumberFormat="1" applyFont="1" applyAlignment="1">
      <alignment horizontal="center" vertical="top"/>
    </xf>
    <xf numFmtId="1" fontId="12" fillId="0" borderId="0" xfId="0" applyNumberFormat="1" applyFont="1" applyAlignment="1">
      <alignment horizontal="center"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179" fontId="12" fillId="0" borderId="0" xfId="2" applyNumberFormat="1" applyFont="1" applyAlignment="1">
      <alignment horizontal="center" vertical="center"/>
    </xf>
    <xf numFmtId="2" fontId="16" fillId="0" borderId="16" xfId="0" applyNumberFormat="1" applyFont="1" applyBorder="1" applyAlignment="1">
      <alignment horizontal="center" vertical="top"/>
    </xf>
    <xf numFmtId="0" fontId="12" fillId="0" borderId="17" xfId="0" applyFont="1" applyBorder="1" applyAlignment="1">
      <alignment vertical="center"/>
    </xf>
    <xf numFmtId="43" fontId="12" fillId="0" borderId="4" xfId="2" applyNumberFormat="1" applyFont="1" applyBorder="1" applyAlignment="1">
      <alignment horizontal="center" vertical="center"/>
    </xf>
    <xf numFmtId="166" fontId="12" fillId="0" borderId="4" xfId="2" applyFont="1" applyBorder="1" applyAlignment="1">
      <alignment horizontal="right" vertical="center"/>
    </xf>
    <xf numFmtId="4" fontId="12" fillId="0" borderId="4" xfId="0" applyNumberFormat="1" applyFont="1" applyBorder="1" applyAlignment="1">
      <alignment horizontal="right" vertical="center" wrapText="1"/>
    </xf>
    <xf numFmtId="165" fontId="12" fillId="0" borderId="17" xfId="0" applyNumberFormat="1" applyFont="1" applyBorder="1" applyAlignment="1">
      <alignment horizontal="right" vertical="center" wrapText="1"/>
    </xf>
    <xf numFmtId="1" fontId="12" fillId="0" borderId="4" xfId="0" applyNumberFormat="1" applyFont="1" applyBorder="1" applyAlignment="1">
      <alignment horizontal="right" vertical="center"/>
    </xf>
    <xf numFmtId="0" fontId="12" fillId="0" borderId="17" xfId="0" applyFont="1" applyBorder="1" applyAlignment="1">
      <alignment horizontal="right" vertical="center"/>
    </xf>
    <xf numFmtId="2" fontId="12" fillId="0" borderId="16" xfId="0" applyNumberFormat="1" applyFont="1" applyBorder="1" applyAlignment="1">
      <alignment horizontal="center" vertical="top"/>
    </xf>
    <xf numFmtId="4" fontId="12" fillId="0" borderId="4" xfId="2" applyNumberFormat="1" applyFont="1" applyFill="1" applyBorder="1" applyAlignment="1">
      <alignment vertical="center"/>
    </xf>
    <xf numFmtId="165" fontId="12" fillId="0" borderId="17" xfId="0" applyNumberFormat="1" applyFont="1" applyBorder="1" applyAlignment="1">
      <alignment horizontal="center" vertical="center" wrapText="1"/>
    </xf>
    <xf numFmtId="4" fontId="12" fillId="0" borderId="4" xfId="0" applyNumberFormat="1" applyFont="1" applyBorder="1" applyAlignment="1">
      <alignment horizontal="center" vertical="center"/>
    </xf>
    <xf numFmtId="165" fontId="12" fillId="0" borderId="17" xfId="0" applyNumberFormat="1" applyFont="1" applyBorder="1" applyAlignment="1">
      <alignment horizontal="center" vertical="center"/>
    </xf>
    <xf numFmtId="165" fontId="16" fillId="0" borderId="10" xfId="0" applyNumberFormat="1" applyFont="1" applyBorder="1" applyAlignment="1">
      <alignment horizontal="center" vertical="center" wrapText="1"/>
    </xf>
    <xf numFmtId="165" fontId="16" fillId="0" borderId="20" xfId="0" applyNumberFormat="1" applyFont="1" applyBorder="1" applyAlignment="1">
      <alignment horizontal="center" vertical="center" wrapText="1"/>
    </xf>
    <xf numFmtId="0" fontId="12" fillId="0" borderId="0" xfId="0" applyFont="1" applyAlignment="1">
      <alignment horizontal="left" vertical="center"/>
    </xf>
    <xf numFmtId="165" fontId="12" fillId="0" borderId="0" xfId="0" applyNumberFormat="1" applyFont="1" applyAlignment="1">
      <alignment horizontal="left" vertical="center"/>
    </xf>
    <xf numFmtId="165" fontId="12" fillId="0" borderId="0" xfId="0" applyNumberFormat="1" applyFont="1" applyAlignment="1">
      <alignment vertical="center"/>
    </xf>
    <xf numFmtId="2" fontId="16" fillId="0" borderId="16" xfId="0" applyNumberFormat="1" applyFont="1" applyBorder="1" applyAlignment="1">
      <alignment horizontal="center" vertical="center"/>
    </xf>
    <xf numFmtId="2" fontId="12" fillId="0" borderId="4" xfId="0" applyNumberFormat="1" applyFont="1" applyBorder="1" applyAlignment="1">
      <alignment horizontal="center" vertical="center"/>
    </xf>
    <xf numFmtId="164" fontId="12" fillId="0" borderId="0" xfId="0" applyNumberFormat="1" applyFont="1" applyAlignment="1">
      <alignment vertical="center"/>
    </xf>
    <xf numFmtId="2" fontId="12" fillId="0" borderId="4" xfId="0" applyNumberFormat="1" applyFont="1" applyBorder="1" applyAlignment="1">
      <alignment horizontal="right" vertical="center"/>
    </xf>
    <xf numFmtId="0" fontId="12" fillId="0" borderId="4" xfId="0" applyFont="1" applyBorder="1" applyAlignment="1">
      <alignment vertical="center"/>
    </xf>
    <xf numFmtId="165" fontId="12" fillId="0" borderId="17" xfId="0" applyNumberFormat="1" applyFont="1" applyBorder="1" applyAlignment="1">
      <alignment horizontal="right" vertical="center"/>
    </xf>
    <xf numFmtId="179" fontId="12" fillId="0" borderId="0" xfId="2" applyNumberFormat="1" applyFont="1" applyAlignment="1">
      <alignment vertical="center"/>
    </xf>
    <xf numFmtId="165" fontId="16" fillId="2" borderId="2" xfId="0" applyNumberFormat="1" applyFont="1" applyFill="1" applyBorder="1" applyAlignment="1">
      <alignment horizontal="center" vertical="center" wrapText="1"/>
    </xf>
    <xf numFmtId="0" fontId="20" fillId="0" borderId="4"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vertical="center"/>
    </xf>
    <xf numFmtId="0" fontId="20" fillId="0" borderId="4" xfId="0" applyFont="1" applyBorder="1" applyAlignment="1">
      <alignment vertical="center"/>
    </xf>
    <xf numFmtId="0" fontId="20" fillId="0" borderId="4" xfId="0" applyFont="1" applyBorder="1" applyAlignment="1">
      <alignment vertical="center" wrapText="1"/>
    </xf>
    <xf numFmtId="4" fontId="12" fillId="0" borderId="4" xfId="0" applyNumberFormat="1" applyFont="1" applyBorder="1" applyAlignment="1">
      <alignment horizontal="center" vertical="center" wrapText="1"/>
    </xf>
    <xf numFmtId="0" fontId="12" fillId="0" borderId="30" xfId="0" applyFont="1" applyBorder="1" applyAlignment="1">
      <alignment vertical="center"/>
    </xf>
    <xf numFmtId="166" fontId="12" fillId="0" borderId="0" xfId="2" applyFont="1" applyAlignment="1">
      <alignment vertical="center"/>
    </xf>
    <xf numFmtId="0" fontId="17" fillId="0" borderId="4" xfId="0" applyFont="1" applyBorder="1" applyAlignment="1">
      <alignment horizontal="left" vertical="center" wrapText="1"/>
    </xf>
    <xf numFmtId="0" fontId="12" fillId="0" borderId="0" xfId="22" applyFont="1" applyAlignment="1">
      <alignment vertical="center" wrapText="1"/>
    </xf>
    <xf numFmtId="0" fontId="16" fillId="0" borderId="5" xfId="22" applyFont="1" applyBorder="1" applyAlignment="1">
      <alignment horizontal="center" vertical="center" wrapText="1"/>
    </xf>
    <xf numFmtId="0" fontId="12" fillId="0" borderId="5" xfId="22" applyFont="1" applyBorder="1" applyAlignment="1">
      <alignment horizontal="center" vertical="center" wrapText="1"/>
    </xf>
    <xf numFmtId="167" fontId="12" fillId="0" borderId="5" xfId="16" applyNumberFormat="1" applyFont="1" applyBorder="1" applyAlignment="1">
      <alignment horizontal="center" vertical="center" wrapText="1"/>
    </xf>
    <xf numFmtId="167" fontId="12" fillId="0" borderId="4" xfId="16" applyNumberFormat="1" applyFont="1" applyBorder="1" applyAlignment="1">
      <alignment horizontal="center" vertical="center" wrapText="1"/>
    </xf>
    <xf numFmtId="0" fontId="12" fillId="0" borderId="5" xfId="22" applyFont="1" applyBorder="1" applyAlignment="1">
      <alignment horizontal="left" vertical="center" wrapText="1"/>
    </xf>
    <xf numFmtId="43" fontId="12" fillId="0" borderId="4" xfId="16" applyFont="1" applyBorder="1" applyAlignment="1">
      <alignment horizontal="center" vertical="center" wrapText="1"/>
    </xf>
    <xf numFmtId="0" fontId="16" fillId="0" borderId="5" xfId="22" applyFont="1" applyBorder="1" applyAlignment="1">
      <alignment horizontal="left" vertical="center" wrapText="1"/>
    </xf>
    <xf numFmtId="0" fontId="16" fillId="0" borderId="9" xfId="22" applyFont="1" applyBorder="1" applyAlignment="1">
      <alignment vertical="center" wrapText="1"/>
    </xf>
    <xf numFmtId="0" fontId="12" fillId="0" borderId="9" xfId="22" applyFont="1" applyBorder="1" applyAlignment="1">
      <alignment vertical="center" wrapText="1"/>
    </xf>
    <xf numFmtId="0" fontId="12" fillId="0" borderId="9" xfId="22" applyFont="1" applyBorder="1" applyAlignment="1">
      <alignment horizontal="center" vertical="center" wrapText="1"/>
    </xf>
    <xf numFmtId="0" fontId="12" fillId="0" borderId="2" xfId="22" applyFont="1" applyBorder="1" applyAlignment="1">
      <alignment horizontal="center" vertical="center" wrapText="1"/>
    </xf>
    <xf numFmtId="0" fontId="16" fillId="0" borderId="5" xfId="22" applyFont="1" applyBorder="1" applyAlignment="1">
      <alignment vertical="center" wrapText="1"/>
    </xf>
    <xf numFmtId="0" fontId="12" fillId="0" borderId="5" xfId="22" applyFont="1" applyBorder="1" applyAlignment="1">
      <alignment vertical="center" wrapText="1"/>
    </xf>
    <xf numFmtId="0" fontId="12" fillId="0" borderId="4" xfId="22" applyFont="1" applyBorder="1" applyAlignment="1">
      <alignment horizontal="center" vertical="center" wrapText="1"/>
    </xf>
    <xf numFmtId="0" fontId="12" fillId="0" borderId="4" xfId="22" applyFont="1" applyBorder="1" applyAlignment="1">
      <alignment horizontal="left" vertical="center" wrapText="1"/>
    </xf>
    <xf numFmtId="0" fontId="12" fillId="0" borderId="0" xfId="22" applyFont="1" applyAlignment="1">
      <alignment vertical="center"/>
    </xf>
    <xf numFmtId="0" fontId="12" fillId="0" borderId="5" xfId="22" applyFont="1" applyBorder="1" applyAlignment="1">
      <alignment vertical="center"/>
    </xf>
    <xf numFmtId="0" fontId="12" fillId="0" borderId="4" xfId="22" applyFont="1" applyBorder="1" applyAlignment="1">
      <alignment vertical="center"/>
    </xf>
    <xf numFmtId="4" fontId="11" fillId="0" borderId="4" xfId="0" applyNumberFormat="1" applyFont="1" applyBorder="1" applyAlignment="1">
      <alignment horizontal="right" vertical="center" wrapText="1"/>
    </xf>
    <xf numFmtId="4" fontId="11" fillId="0" borderId="4" xfId="0" applyNumberFormat="1" applyFont="1" applyBorder="1" applyAlignment="1">
      <alignment horizontal="right" vertical="center"/>
    </xf>
    <xf numFmtId="0" fontId="10" fillId="0" borderId="5" xfId="22" applyFont="1" applyBorder="1" applyAlignment="1">
      <alignment horizontal="left" vertical="center" wrapText="1"/>
    </xf>
    <xf numFmtId="43" fontId="11" fillId="0" borderId="5" xfId="16" applyFont="1" applyBorder="1" applyAlignment="1">
      <alignment horizontal="center" vertical="center" wrapText="1"/>
    </xf>
    <xf numFmtId="165" fontId="16" fillId="2" borderId="12" xfId="0" applyNumberFormat="1" applyFont="1" applyFill="1" applyBorder="1" applyAlignment="1">
      <alignment horizontal="center" vertical="center" wrapText="1"/>
    </xf>
    <xf numFmtId="4" fontId="16" fillId="2" borderId="32" xfId="0" applyNumberFormat="1" applyFont="1" applyFill="1" applyBorder="1" applyAlignment="1">
      <alignment horizontal="center" vertical="center" wrapText="1"/>
    </xf>
    <xf numFmtId="175" fontId="12" fillId="0" borderId="7" xfId="22" quotePrefix="1" applyNumberFormat="1" applyFont="1" applyBorder="1" applyAlignment="1">
      <alignment horizontal="center" vertical="center" wrapText="1"/>
    </xf>
    <xf numFmtId="167" fontId="12" fillId="0" borderId="17" xfId="16" applyNumberFormat="1" applyFont="1" applyBorder="1" applyAlignment="1">
      <alignment horizontal="center" vertical="center" wrapText="1"/>
    </xf>
    <xf numFmtId="176" fontId="12" fillId="0" borderId="7" xfId="22" applyNumberFormat="1" applyFont="1" applyBorder="1" applyAlignment="1">
      <alignment horizontal="center" vertical="center" wrapText="1"/>
    </xf>
    <xf numFmtId="166" fontId="12" fillId="0" borderId="17" xfId="2" applyFont="1" applyBorder="1" applyAlignment="1">
      <alignment horizontal="center" vertical="center" wrapText="1"/>
    </xf>
    <xf numFmtId="177" fontId="12" fillId="0" borderId="7" xfId="22" applyNumberFormat="1" applyFont="1" applyBorder="1" applyAlignment="1">
      <alignment horizontal="center" vertical="center" wrapText="1"/>
    </xf>
    <xf numFmtId="175" fontId="12" fillId="0" borderId="33" xfId="22" applyNumberFormat="1" applyFont="1" applyBorder="1" applyAlignment="1">
      <alignment horizontal="center" vertical="center" wrapText="1"/>
    </xf>
    <xf numFmtId="167" fontId="16" fillId="0" borderId="15" xfId="22" applyNumberFormat="1" applyFont="1" applyBorder="1" applyAlignment="1">
      <alignment horizontal="center" vertical="center" wrapText="1"/>
    </xf>
    <xf numFmtId="175" fontId="12" fillId="0" borderId="7" xfId="22" applyNumberFormat="1" applyFont="1" applyBorder="1" applyAlignment="1">
      <alignment horizontal="center" vertical="center" wrapText="1"/>
    </xf>
    <xf numFmtId="43" fontId="16" fillId="0" borderId="17" xfId="16" applyFont="1" applyBorder="1" applyAlignment="1">
      <alignment horizontal="center" vertical="center" wrapText="1"/>
    </xf>
    <xf numFmtId="178" fontId="12" fillId="0" borderId="7" xfId="22" applyNumberFormat="1" applyFont="1" applyBorder="1" applyAlignment="1">
      <alignment horizontal="center" vertical="center" wrapText="1"/>
    </xf>
    <xf numFmtId="2" fontId="12" fillId="0" borderId="0" xfId="0" applyNumberFormat="1" applyFont="1" applyAlignment="1">
      <alignment vertical="center"/>
    </xf>
    <xf numFmtId="165" fontId="16" fillId="0" borderId="10" xfId="0" applyNumberFormat="1" applyFont="1" applyBorder="1" applyAlignment="1">
      <alignment horizontal="right" vertical="center" wrapText="1"/>
    </xf>
    <xf numFmtId="165" fontId="16" fillId="0" borderId="20" xfId="0" applyNumberFormat="1" applyFont="1" applyBorder="1" applyAlignment="1">
      <alignment horizontal="right" vertical="center" wrapText="1"/>
    </xf>
    <xf numFmtId="2" fontId="12" fillId="0" borderId="8" xfId="0" applyNumberFormat="1" applyFont="1" applyBorder="1" applyAlignment="1">
      <alignment horizontal="right" vertical="center"/>
    </xf>
    <xf numFmtId="2" fontId="12" fillId="0" borderId="8"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22" fillId="0" borderId="3" xfId="0" applyFont="1" applyBorder="1" applyAlignment="1">
      <alignment vertical="center" wrapText="1"/>
    </xf>
    <xf numFmtId="1" fontId="11" fillId="0" borderId="3" xfId="0" applyNumberFormat="1" applyFont="1" applyBorder="1" applyAlignment="1">
      <alignment horizontal="center" vertical="center"/>
    </xf>
    <xf numFmtId="4" fontId="11" fillId="0" borderId="3" xfId="0" applyNumberFormat="1" applyFont="1" applyBorder="1" applyAlignment="1">
      <alignment horizontal="right" vertical="center" wrapText="1"/>
    </xf>
    <xf numFmtId="165" fontId="21" fillId="0" borderId="39" xfId="0" applyNumberFormat="1" applyFont="1" applyBorder="1" applyAlignment="1">
      <alignment horizontal="right" vertical="center" wrapText="1"/>
    </xf>
    <xf numFmtId="165" fontId="16" fillId="0" borderId="41" xfId="0" applyNumberFormat="1" applyFont="1" applyBorder="1" applyAlignment="1">
      <alignment horizontal="center" vertical="center" wrapText="1"/>
    </xf>
    <xf numFmtId="165" fontId="16" fillId="0" borderId="42" xfId="0" applyNumberFormat="1" applyFont="1" applyBorder="1" applyAlignment="1">
      <alignment horizontal="center" vertical="center" wrapText="1"/>
    </xf>
    <xf numFmtId="0" fontId="22" fillId="0" borderId="34" xfId="0" applyFont="1" applyBorder="1" applyAlignment="1">
      <alignment horizontal="center" vertical="center"/>
    </xf>
    <xf numFmtId="165" fontId="21" fillId="0" borderId="32" xfId="0" applyNumberFormat="1" applyFont="1" applyBorder="1" applyAlignment="1">
      <alignment horizontal="right" vertical="center" wrapText="1"/>
    </xf>
    <xf numFmtId="165" fontId="16" fillId="0" borderId="41" xfId="0" applyNumberFormat="1" applyFont="1" applyBorder="1" applyAlignment="1">
      <alignment horizontal="right" vertical="center" wrapText="1"/>
    </xf>
    <xf numFmtId="165" fontId="16" fillId="0" borderId="13" xfId="0" applyNumberFormat="1" applyFont="1" applyBorder="1" applyAlignment="1">
      <alignment horizontal="right" vertical="center" wrapText="1"/>
    </xf>
    <xf numFmtId="165" fontId="16" fillId="2" borderId="15" xfId="0" applyNumberFormat="1" applyFont="1" applyFill="1" applyBorder="1" applyAlignment="1">
      <alignment horizontal="center" vertical="center" wrapText="1"/>
    </xf>
    <xf numFmtId="165" fontId="12" fillId="0" borderId="38" xfId="0" applyNumberFormat="1" applyFont="1" applyBorder="1" applyAlignment="1">
      <alignment horizontal="right" vertical="center"/>
    </xf>
    <xf numFmtId="165" fontId="16" fillId="0" borderId="13" xfId="0" applyNumberFormat="1" applyFont="1" applyBorder="1" applyAlignment="1">
      <alignment horizontal="center" vertical="center" wrapText="1"/>
    </xf>
    <xf numFmtId="166" fontId="12" fillId="0" borderId="17" xfId="2" applyFont="1" applyFill="1" applyBorder="1" applyAlignment="1">
      <alignment vertical="center"/>
    </xf>
    <xf numFmtId="4" fontId="12" fillId="0" borderId="5" xfId="2" applyNumberFormat="1" applyFont="1" applyFill="1" applyBorder="1" applyAlignment="1">
      <alignment horizontal="right" vertical="center"/>
    </xf>
    <xf numFmtId="2" fontId="12" fillId="0" borderId="7" xfId="0" applyNumberFormat="1" applyFont="1" applyBorder="1" applyAlignment="1">
      <alignment horizontal="center"/>
    </xf>
    <xf numFmtId="0" fontId="28" fillId="0" borderId="4" xfId="0" applyFont="1" applyBorder="1" applyAlignment="1">
      <alignment horizontal="left" vertical="center" wrapText="1"/>
    </xf>
    <xf numFmtId="166" fontId="12" fillId="0" borderId="17" xfId="2" applyFont="1" applyFill="1" applyBorder="1" applyAlignment="1">
      <alignment horizontal="right" vertical="center" wrapText="1"/>
    </xf>
    <xf numFmtId="9" fontId="12" fillId="0" borderId="4" xfId="28" applyFont="1" applyFill="1" applyBorder="1" applyAlignment="1">
      <alignment horizontal="center" vertical="center"/>
    </xf>
    <xf numFmtId="1" fontId="12" fillId="0" borderId="8" xfId="0" applyNumberFormat="1" applyFont="1" applyBorder="1" applyAlignment="1">
      <alignment horizontal="center" vertical="center"/>
    </xf>
    <xf numFmtId="0" fontId="12" fillId="0" borderId="8" xfId="0" applyFont="1" applyBorder="1" applyAlignment="1">
      <alignment horizontal="center" vertical="center"/>
    </xf>
    <xf numFmtId="4" fontId="12" fillId="0" borderId="8" xfId="0" applyNumberFormat="1" applyFont="1" applyBorder="1" applyAlignment="1">
      <alignment horizontal="right" vertical="center"/>
    </xf>
    <xf numFmtId="0" fontId="16" fillId="0" borderId="7" xfId="0" applyFont="1" applyBorder="1" applyAlignment="1">
      <alignment horizontal="center" vertical="center" wrapText="1"/>
    </xf>
    <xf numFmtId="166" fontId="16" fillId="0" borderId="38" xfId="2" applyFont="1" applyBorder="1" applyAlignment="1">
      <alignment horizontal="right" vertical="center" wrapText="1"/>
    </xf>
    <xf numFmtId="0" fontId="26" fillId="0" borderId="4" xfId="0" applyFont="1" applyBorder="1" applyAlignment="1">
      <alignment horizontal="left" vertical="center" wrapText="1"/>
    </xf>
    <xf numFmtId="0" fontId="10" fillId="0" borderId="4" xfId="30" applyFont="1" applyBorder="1" applyAlignment="1">
      <alignment horizontal="left" vertical="center" wrapText="1"/>
    </xf>
    <xf numFmtId="0" fontId="11" fillId="0" borderId="4" xfId="30" applyFont="1" applyBorder="1" applyAlignment="1">
      <alignment horizontal="left" vertical="center" wrapText="1"/>
    </xf>
    <xf numFmtId="3" fontId="12" fillId="0" borderId="4" xfId="0" applyNumberFormat="1" applyFont="1" applyBorder="1" applyAlignment="1">
      <alignment horizontal="right" vertical="center"/>
    </xf>
    <xf numFmtId="181" fontId="12" fillId="0" borderId="17" xfId="2" applyNumberFormat="1" applyFont="1" applyFill="1" applyBorder="1" applyAlignment="1">
      <alignment horizontal="right" vertical="center"/>
    </xf>
    <xf numFmtId="0" fontId="12" fillId="0" borderId="0" xfId="0" applyFont="1" applyAlignment="1">
      <alignment horizontal="center"/>
    </xf>
    <xf numFmtId="4" fontId="16" fillId="2" borderId="3" xfId="0" applyNumberFormat="1" applyFont="1" applyFill="1" applyBorder="1" applyAlignment="1">
      <alignment horizontal="center" vertical="center" wrapText="1"/>
    </xf>
    <xf numFmtId="2" fontId="16" fillId="0" borderId="21" xfId="0" applyNumberFormat="1" applyFont="1" applyBorder="1" applyAlignment="1">
      <alignment horizontal="center" vertical="top" wrapText="1"/>
    </xf>
    <xf numFmtId="0" fontId="16" fillId="0" borderId="22" xfId="0" applyFont="1" applyBorder="1" applyAlignment="1">
      <alignment horizontal="center" vertical="center" wrapText="1"/>
    </xf>
    <xf numFmtId="1" fontId="16" fillId="0" borderId="22" xfId="0" applyNumberFormat="1" applyFont="1" applyBorder="1" applyAlignment="1">
      <alignment horizontal="center" vertical="center" wrapText="1"/>
    </xf>
    <xf numFmtId="4" fontId="16" fillId="0" borderId="22" xfId="0" applyNumberFormat="1" applyFont="1" applyBorder="1" applyAlignment="1">
      <alignment horizontal="center" vertical="center" wrapText="1"/>
    </xf>
    <xf numFmtId="4" fontId="16" fillId="0" borderId="44" xfId="0" applyNumberFormat="1" applyFont="1" applyBorder="1" applyAlignment="1">
      <alignment horizontal="center" vertical="center" wrapText="1"/>
    </xf>
    <xf numFmtId="0" fontId="12" fillId="0" borderId="0" xfId="0" applyFont="1" applyAlignment="1">
      <alignment wrapText="1"/>
    </xf>
    <xf numFmtId="3" fontId="12" fillId="0" borderId="0" xfId="0" applyNumberFormat="1" applyFont="1" applyAlignment="1">
      <alignment horizontal="center"/>
    </xf>
    <xf numFmtId="3" fontId="12" fillId="0" borderId="0" xfId="0" applyNumberFormat="1" applyFont="1"/>
    <xf numFmtId="0" fontId="12" fillId="0" borderId="38" xfId="0" applyFont="1" applyBorder="1"/>
    <xf numFmtId="2" fontId="12" fillId="0" borderId="7" xfId="0" applyNumberFormat="1" applyFont="1" applyBorder="1" applyAlignment="1">
      <alignment horizontal="center" vertical="top"/>
    </xf>
    <xf numFmtId="0" fontId="12" fillId="0" borderId="0" xfId="0" applyFont="1" applyAlignment="1">
      <alignment vertical="top" wrapText="1"/>
    </xf>
    <xf numFmtId="0" fontId="12" fillId="0" borderId="0" xfId="0" applyFont="1" applyAlignment="1">
      <alignment horizontal="center" vertical="top"/>
    </xf>
    <xf numFmtId="3" fontId="12" fillId="0" borderId="0" xfId="0" applyNumberFormat="1" applyFont="1" applyAlignment="1">
      <alignment horizontal="center" vertical="top"/>
    </xf>
    <xf numFmtId="3" fontId="12" fillId="0" borderId="0" xfId="0" applyNumberFormat="1" applyFont="1" applyAlignment="1">
      <alignment vertical="top"/>
    </xf>
    <xf numFmtId="0" fontId="12" fillId="0" borderId="38" xfId="0" applyFont="1" applyBorder="1" applyAlignment="1">
      <alignment vertical="center"/>
    </xf>
    <xf numFmtId="166" fontId="12" fillId="0" borderId="0" xfId="2" applyFont="1" applyBorder="1" applyAlignment="1">
      <alignment vertical="top"/>
    </xf>
    <xf numFmtId="3" fontId="12" fillId="0" borderId="38" xfId="0" applyNumberFormat="1" applyFont="1" applyBorder="1" applyAlignment="1">
      <alignment vertical="top"/>
    </xf>
    <xf numFmtId="166" fontId="12" fillId="0" borderId="0" xfId="2" applyFont="1" applyBorder="1" applyAlignment="1"/>
    <xf numFmtId="166" fontId="12" fillId="0" borderId="38" xfId="2" applyFont="1" applyBorder="1" applyAlignment="1"/>
    <xf numFmtId="166" fontId="12" fillId="0" borderId="38" xfId="2" applyFont="1" applyBorder="1"/>
    <xf numFmtId="0" fontId="33" fillId="0" borderId="0" xfId="0" applyFont="1" applyAlignment="1">
      <alignment vertical="top" wrapText="1"/>
    </xf>
    <xf numFmtId="0" fontId="11" fillId="0" borderId="0" xfId="0" applyFont="1" applyAlignment="1">
      <alignment horizontal="center" vertical="top"/>
    </xf>
    <xf numFmtId="2" fontId="12" fillId="0" borderId="23" xfId="0" applyNumberFormat="1" applyFont="1" applyBorder="1" applyAlignment="1">
      <alignment horizontal="center"/>
    </xf>
    <xf numFmtId="0" fontId="12" fillId="0" borderId="6" xfId="0" applyFont="1" applyBorder="1" applyAlignment="1">
      <alignment wrapText="1"/>
    </xf>
    <xf numFmtId="0" fontId="12" fillId="0" borderId="6" xfId="0" applyFont="1" applyBorder="1" applyAlignment="1">
      <alignment horizontal="center"/>
    </xf>
    <xf numFmtId="3" fontId="12" fillId="0" borderId="6" xfId="0" applyNumberFormat="1" applyFont="1" applyBorder="1" applyAlignment="1">
      <alignment horizontal="center"/>
    </xf>
    <xf numFmtId="166" fontId="12" fillId="0" borderId="6" xfId="2" applyFont="1" applyBorder="1" applyAlignment="1"/>
    <xf numFmtId="166" fontId="12" fillId="0" borderId="43" xfId="2" applyFont="1" applyBorder="1"/>
    <xf numFmtId="2" fontId="12" fillId="0" borderId="0" xfId="0" applyNumberFormat="1" applyFont="1" applyAlignment="1">
      <alignment horizontal="center"/>
    </xf>
    <xf numFmtId="166" fontId="12" fillId="0" borderId="0" xfId="2" applyFont="1" applyBorder="1"/>
    <xf numFmtId="0" fontId="12" fillId="0" borderId="0" xfId="0" applyFont="1" applyAlignment="1">
      <alignment horizontal="left" wrapText="1"/>
    </xf>
    <xf numFmtId="0" fontId="12" fillId="0" borderId="0" xfId="0" applyFont="1" applyAlignment="1">
      <alignment horizontal="left" vertical="top" wrapText="1"/>
    </xf>
    <xf numFmtId="3" fontId="11" fillId="0" borderId="0" xfId="0" applyNumberFormat="1" applyFont="1" applyAlignment="1">
      <alignment horizontal="right" vertical="top" wrapText="1"/>
    </xf>
    <xf numFmtId="2" fontId="11" fillId="0" borderId="0" xfId="0" applyNumberFormat="1" applyFont="1" applyAlignment="1">
      <alignment horizontal="center" vertical="top" wrapText="1"/>
    </xf>
    <xf numFmtId="0" fontId="11" fillId="0" borderId="0" xfId="0" applyFont="1" applyAlignment="1">
      <alignment vertical="top" wrapText="1"/>
    </xf>
    <xf numFmtId="0" fontId="11" fillId="0" borderId="0" xfId="0" applyFont="1" applyAlignment="1">
      <alignment horizontal="center" vertical="top" wrapText="1"/>
    </xf>
    <xf numFmtId="9" fontId="11" fillId="0" borderId="0" xfId="28" applyFont="1" applyFill="1" applyBorder="1" applyAlignment="1">
      <alignment horizontal="center" vertical="top" wrapText="1"/>
    </xf>
    <xf numFmtId="0" fontId="12" fillId="5" borderId="0" xfId="0" applyFont="1" applyFill="1" applyAlignment="1">
      <alignment horizontal="center" vertical="top"/>
    </xf>
    <xf numFmtId="3" fontId="12" fillId="5" borderId="0" xfId="0" applyNumberFormat="1" applyFont="1" applyFill="1" applyAlignment="1">
      <alignment horizontal="center" vertical="top"/>
    </xf>
    <xf numFmtId="3" fontId="12" fillId="5" borderId="0" xfId="0" applyNumberFormat="1" applyFont="1" applyFill="1" applyAlignment="1">
      <alignment vertical="top"/>
    </xf>
    <xf numFmtId="166" fontId="35" fillId="0" borderId="0" xfId="2" applyFont="1" applyFill="1" applyBorder="1" applyAlignment="1" applyProtection="1">
      <alignment horizontal="left" vertical="top" wrapText="1"/>
      <protection locked="0"/>
    </xf>
    <xf numFmtId="2" fontId="12" fillId="0" borderId="0" xfId="0" applyNumberFormat="1" applyFont="1" applyAlignment="1">
      <alignment horizontal="center" vertical="top" wrapText="1"/>
    </xf>
    <xf numFmtId="3" fontId="12" fillId="0" borderId="0" xfId="0" applyNumberFormat="1" applyFont="1" applyAlignment="1">
      <alignment horizontal="right" vertical="top"/>
    </xf>
    <xf numFmtId="0" fontId="12" fillId="0" borderId="0" xfId="0" applyFont="1" applyAlignment="1">
      <alignment vertical="center" wrapText="1"/>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1" fontId="16" fillId="0" borderId="4" xfId="0" applyNumberFormat="1" applyFont="1" applyBorder="1" applyAlignment="1">
      <alignment horizontal="center" vertical="center" wrapText="1"/>
    </xf>
    <xf numFmtId="4" fontId="16" fillId="0" borderId="4" xfId="0" applyNumberFormat="1" applyFont="1" applyBorder="1" applyAlignment="1">
      <alignment horizontal="center" vertical="center" wrapText="1"/>
    </xf>
    <xf numFmtId="0" fontId="16" fillId="0" borderId="0" xfId="0" applyFont="1" applyAlignment="1">
      <alignment horizontal="center" vertical="center"/>
    </xf>
    <xf numFmtId="0" fontId="11" fillId="0" borderId="4" xfId="33" applyFont="1" applyBorder="1" applyAlignment="1">
      <alignment vertical="center" wrapText="1"/>
    </xf>
    <xf numFmtId="0" fontId="22" fillId="0" borderId="4" xfId="0" applyFont="1" applyBorder="1" applyAlignment="1">
      <alignment vertical="center" wrapText="1"/>
    </xf>
    <xf numFmtId="166" fontId="12" fillId="0" borderId="38" xfId="2" applyFont="1" applyFill="1" applyBorder="1" applyAlignment="1">
      <alignment horizontal="right" vertical="center"/>
    </xf>
    <xf numFmtId="0" fontId="28" fillId="0" borderId="60" xfId="0" applyFont="1" applyBorder="1" applyAlignment="1">
      <alignment horizontal="left" vertical="center" wrapText="1"/>
    </xf>
    <xf numFmtId="0" fontId="22" fillId="0" borderId="60" xfId="0" applyFont="1" applyBorder="1" applyAlignment="1">
      <alignment vertical="center" wrapText="1"/>
    </xf>
    <xf numFmtId="0" fontId="30" fillId="0" borderId="60" xfId="0" applyFont="1" applyBorder="1" applyAlignment="1">
      <alignment horizontal="left" vertical="center" wrapText="1"/>
    </xf>
    <xf numFmtId="0" fontId="31" fillId="0" borderId="61" xfId="0" applyFont="1" applyBorder="1" applyAlignment="1">
      <alignment vertical="center" wrapText="1"/>
    </xf>
    <xf numFmtId="0" fontId="31" fillId="0" borderId="60" xfId="0" applyFont="1" applyBorder="1" applyAlignment="1">
      <alignment horizontal="left" vertical="center" wrapText="1"/>
    </xf>
    <xf numFmtId="0" fontId="12" fillId="0" borderId="16" xfId="0" applyFont="1" applyBorder="1" applyAlignment="1">
      <alignment horizontal="center" vertical="center"/>
    </xf>
    <xf numFmtId="43" fontId="12" fillId="0" borderId="4" xfId="2" applyNumberFormat="1" applyFont="1" applyFill="1" applyBorder="1" applyAlignment="1">
      <alignment horizontal="center" vertical="center"/>
    </xf>
    <xf numFmtId="166" fontId="12" fillId="0" borderId="4" xfId="2" applyFont="1" applyFill="1" applyBorder="1" applyAlignment="1">
      <alignment horizontal="center" vertical="center"/>
    </xf>
    <xf numFmtId="166" fontId="12" fillId="0" borderId="17" xfId="2" applyFont="1" applyFill="1" applyBorder="1" applyAlignment="1">
      <alignment horizontal="center" vertical="center"/>
    </xf>
    <xf numFmtId="0" fontId="22" fillId="0" borderId="7" xfId="0" applyFont="1" applyBorder="1" applyAlignment="1">
      <alignment horizontal="center" vertical="center"/>
    </xf>
    <xf numFmtId="1" fontId="11" fillId="0" borderId="55" xfId="0" applyNumberFormat="1" applyFont="1" applyBorder="1" applyAlignment="1">
      <alignment horizontal="center" vertical="center"/>
    </xf>
    <xf numFmtId="4" fontId="11" fillId="0" borderId="55" xfId="0" applyNumberFormat="1" applyFont="1" applyBorder="1" applyAlignment="1">
      <alignment horizontal="right" vertical="center" wrapText="1"/>
    </xf>
    <xf numFmtId="165" fontId="21" fillId="0" borderId="56" xfId="0" applyNumberFormat="1" applyFont="1" applyBorder="1" applyAlignment="1">
      <alignment horizontal="right" vertical="center" wrapText="1"/>
    </xf>
    <xf numFmtId="0" fontId="11" fillId="0" borderId="55" xfId="0" applyFont="1" applyBorder="1" applyAlignment="1">
      <alignment horizontal="left" vertical="center" wrapText="1"/>
    </xf>
    <xf numFmtId="165" fontId="21" fillId="0" borderId="59" xfId="0" applyNumberFormat="1" applyFont="1" applyBorder="1" applyAlignment="1">
      <alignment horizontal="right" vertical="center" wrapText="1"/>
    </xf>
    <xf numFmtId="0" fontId="11" fillId="0" borderId="55" xfId="30" applyFont="1" applyBorder="1" applyAlignment="1">
      <alignment horizontal="left" vertical="center" wrapText="1"/>
    </xf>
    <xf numFmtId="0" fontId="22" fillId="0" borderId="64" xfId="0" applyFont="1" applyBorder="1" applyAlignment="1">
      <alignment horizontal="center" vertical="center"/>
    </xf>
    <xf numFmtId="4" fontId="16" fillId="0" borderId="17" xfId="0" applyNumberFormat="1" applyFont="1" applyBorder="1" applyAlignment="1">
      <alignment horizontal="center" vertical="center" wrapText="1"/>
    </xf>
    <xf numFmtId="166" fontId="10" fillId="0" borderId="20" xfId="2" applyFont="1" applyFill="1" applyBorder="1" applyAlignment="1">
      <alignment horizontal="right" vertical="center"/>
    </xf>
    <xf numFmtId="1" fontId="11" fillId="0" borderId="16" xfId="20" applyNumberFormat="1" applyFont="1" applyBorder="1" applyAlignment="1">
      <alignment horizontal="center" vertical="center"/>
    </xf>
    <xf numFmtId="0" fontId="10" fillId="0" borderId="45" xfId="0" applyFont="1" applyBorder="1" applyAlignment="1">
      <alignment vertical="center"/>
    </xf>
    <xf numFmtId="0" fontId="22" fillId="0" borderId="74" xfId="0" applyFont="1" applyBorder="1" applyAlignment="1">
      <alignment horizontal="center" vertical="center"/>
    </xf>
    <xf numFmtId="0" fontId="23" fillId="0" borderId="75" xfId="0" applyFont="1" applyBorder="1" applyAlignment="1">
      <alignment vertical="center" wrapText="1"/>
    </xf>
    <xf numFmtId="0" fontId="23" fillId="0" borderId="75" xfId="0" applyFont="1" applyBorder="1" applyAlignment="1">
      <alignment vertical="center"/>
    </xf>
    <xf numFmtId="0" fontId="11" fillId="0" borderId="74" xfId="0" applyFont="1" applyBorder="1" applyAlignment="1">
      <alignment horizontal="center" vertical="center"/>
    </xf>
    <xf numFmtId="0" fontId="22" fillId="0" borderId="75" xfId="0" applyFont="1" applyBorder="1" applyAlignment="1">
      <alignment vertical="center" wrapText="1"/>
    </xf>
    <xf numFmtId="0" fontId="22" fillId="0" borderId="78" xfId="0" applyFont="1" applyBorder="1" applyAlignment="1">
      <alignment horizontal="center" vertical="center"/>
    </xf>
    <xf numFmtId="1" fontId="11" fillId="0" borderId="75" xfId="0" applyNumberFormat="1" applyFont="1" applyBorder="1" applyAlignment="1">
      <alignment horizontal="center" vertical="center"/>
    </xf>
    <xf numFmtId="4" fontId="11" fillId="0" borderId="75" xfId="0" applyNumberFormat="1" applyFont="1" applyBorder="1" applyAlignment="1">
      <alignment horizontal="right" vertical="center" wrapText="1"/>
    </xf>
    <xf numFmtId="165" fontId="21" fillId="0" borderId="79" xfId="0" applyNumberFormat="1" applyFont="1" applyBorder="1" applyAlignment="1">
      <alignment horizontal="right" vertical="center" wrapText="1"/>
    </xf>
    <xf numFmtId="0" fontId="11" fillId="0" borderId="75" xfId="0" applyFont="1" applyBorder="1" applyAlignment="1">
      <alignment horizontal="left" vertical="center" wrapText="1"/>
    </xf>
    <xf numFmtId="165" fontId="21" fillId="0" borderId="77" xfId="0" applyNumberFormat="1" applyFont="1" applyBorder="1" applyAlignment="1">
      <alignment horizontal="right" vertical="center" wrapText="1"/>
    </xf>
    <xf numFmtId="0" fontId="22" fillId="0" borderId="75" xfId="0" applyFont="1" applyBorder="1" applyAlignment="1">
      <alignment vertical="center"/>
    </xf>
    <xf numFmtId="0" fontId="16" fillId="0" borderId="74" xfId="0" applyFont="1" applyBorder="1" applyAlignment="1">
      <alignment horizontal="center" vertical="center" wrapText="1"/>
    </xf>
    <xf numFmtId="166" fontId="16" fillId="0" borderId="77" xfId="2" applyFont="1" applyBorder="1" applyAlignment="1">
      <alignment horizontal="right" vertical="center" wrapText="1"/>
    </xf>
    <xf numFmtId="0" fontId="12" fillId="0" borderId="79" xfId="0" applyFont="1" applyBorder="1" applyAlignment="1">
      <alignment vertical="center"/>
    </xf>
    <xf numFmtId="2" fontId="12" fillId="0" borderId="23" xfId="0" applyNumberFormat="1" applyFont="1" applyBorder="1" applyAlignment="1">
      <alignment horizontal="center" vertical="top"/>
    </xf>
    <xf numFmtId="0" fontId="12" fillId="0" borderId="6" xfId="0" applyFont="1" applyBorder="1" applyAlignment="1">
      <alignment vertical="top" wrapText="1"/>
    </xf>
    <xf numFmtId="0" fontId="11" fillId="0" borderId="6" xfId="0" applyFont="1" applyBorder="1" applyAlignment="1">
      <alignment horizontal="center" vertical="top"/>
    </xf>
    <xf numFmtId="3" fontId="12" fillId="0" borderId="6" xfId="0" applyNumberFormat="1" applyFont="1" applyBorder="1" applyAlignment="1">
      <alignment horizontal="center" vertical="top"/>
    </xf>
    <xf numFmtId="166" fontId="12" fillId="0" borderId="6" xfId="2" applyFont="1" applyBorder="1" applyAlignment="1">
      <alignment vertical="top"/>
    </xf>
    <xf numFmtId="3" fontId="12" fillId="0" borderId="43" xfId="0" applyNumberFormat="1" applyFont="1" applyBorder="1" applyAlignment="1">
      <alignment vertical="top"/>
    </xf>
    <xf numFmtId="0" fontId="11" fillId="0" borderId="0" xfId="20" applyFont="1" applyAlignment="1">
      <alignment horizontal="center" vertical="center"/>
    </xf>
    <xf numFmtId="0" fontId="11" fillId="0" borderId="0" xfId="0" applyFont="1" applyAlignment="1">
      <alignment horizontal="left" vertical="center"/>
    </xf>
    <xf numFmtId="165" fontId="11" fillId="0" borderId="0" xfId="0" applyNumberFormat="1" applyFont="1" applyAlignment="1">
      <alignment horizontal="left" vertical="center"/>
    </xf>
    <xf numFmtId="0" fontId="10" fillId="0" borderId="0" xfId="0" applyFont="1" applyAlignment="1">
      <alignment vertical="center"/>
    </xf>
    <xf numFmtId="165" fontId="10" fillId="0" borderId="0" xfId="0" applyNumberFormat="1" applyFont="1" applyAlignment="1">
      <alignment vertical="center"/>
    </xf>
    <xf numFmtId="165" fontId="11" fillId="0" borderId="0" xfId="0" applyNumberFormat="1" applyFont="1" applyAlignment="1">
      <alignment vertical="center"/>
    </xf>
    <xf numFmtId="0" fontId="11" fillId="0" borderId="76" xfId="0" applyFont="1" applyBorder="1" applyAlignment="1">
      <alignment horizontal="center" vertical="center"/>
    </xf>
    <xf numFmtId="4" fontId="11" fillId="0" borderId="75" xfId="2" applyNumberFormat="1" applyFont="1" applyFill="1" applyBorder="1" applyAlignment="1">
      <alignment horizontal="right" vertical="center"/>
    </xf>
    <xf numFmtId="0" fontId="11" fillId="0" borderId="77" xfId="0" applyFont="1" applyBorder="1" applyAlignment="1">
      <alignment horizontal="right" vertical="center"/>
    </xf>
    <xf numFmtId="0" fontId="11" fillId="0" borderId="76" xfId="0" applyFont="1" applyBorder="1" applyAlignment="1">
      <alignment horizontal="center" vertical="center" wrapText="1"/>
    </xf>
    <xf numFmtId="0" fontId="11" fillId="0" borderId="75" xfId="0" applyFont="1" applyBorder="1" applyAlignment="1">
      <alignment vertical="center"/>
    </xf>
    <xf numFmtId="1" fontId="11" fillId="0" borderId="75" xfId="0" applyNumberFormat="1" applyFont="1" applyBorder="1" applyAlignment="1">
      <alignment horizontal="right" vertical="center"/>
    </xf>
    <xf numFmtId="0" fontId="22" fillId="0" borderId="75" xfId="0" applyFont="1" applyBorder="1" applyAlignment="1">
      <alignment horizontal="left" vertical="center"/>
    </xf>
    <xf numFmtId="166" fontId="11" fillId="0" borderId="75" xfId="2" applyFont="1" applyBorder="1" applyAlignment="1">
      <alignment horizontal="right" vertical="center"/>
    </xf>
    <xf numFmtId="0" fontId="22" fillId="0" borderId="75" xfId="0" applyFont="1" applyBorder="1" applyAlignment="1">
      <alignment horizontal="left" vertical="center" wrapText="1"/>
    </xf>
    <xf numFmtId="166" fontId="11" fillId="0" borderId="75" xfId="2" applyFont="1" applyBorder="1" applyAlignment="1">
      <alignment horizontal="center" vertical="center"/>
    </xf>
    <xf numFmtId="165" fontId="11" fillId="0" borderId="77" xfId="0" applyNumberFormat="1" applyFont="1" applyBorder="1" applyAlignment="1">
      <alignment horizontal="right" vertical="center"/>
    </xf>
    <xf numFmtId="0" fontId="23" fillId="0" borderId="75" xfId="0" applyFont="1" applyBorder="1" applyAlignment="1">
      <alignment horizontal="left" vertical="center"/>
    </xf>
    <xf numFmtId="43" fontId="11" fillId="0" borderId="76" xfId="2" applyNumberFormat="1" applyFont="1" applyBorder="1" applyAlignment="1">
      <alignment horizontal="center" vertical="center"/>
    </xf>
    <xf numFmtId="43" fontId="11" fillId="0" borderId="3" xfId="2" applyNumberFormat="1" applyFont="1" applyBorder="1" applyAlignment="1">
      <alignment horizontal="center" vertical="center"/>
    </xf>
    <xf numFmtId="0" fontId="11" fillId="0" borderId="75" xfId="0" applyFont="1" applyBorder="1" applyAlignment="1">
      <alignment horizontal="center" vertical="center"/>
    </xf>
    <xf numFmtId="165" fontId="11" fillId="0" borderId="79" xfId="0" applyNumberFormat="1" applyFont="1" applyBorder="1" applyAlignment="1">
      <alignment horizontal="right" vertical="center"/>
    </xf>
    <xf numFmtId="43" fontId="11" fillId="0" borderId="75" xfId="2" applyNumberFormat="1" applyFont="1" applyBorder="1" applyAlignment="1">
      <alignment horizontal="center" vertical="center"/>
    </xf>
    <xf numFmtId="0" fontId="23" fillId="0" borderId="75" xfId="0" applyFont="1" applyBorder="1" applyAlignment="1">
      <alignment horizontal="left" vertical="center" wrapText="1"/>
    </xf>
    <xf numFmtId="2" fontId="11" fillId="0" borderId="78" xfId="0" applyNumberFormat="1" applyFont="1" applyBorder="1" applyAlignment="1">
      <alignment horizontal="right" vertical="center"/>
    </xf>
    <xf numFmtId="2" fontId="11" fillId="0" borderId="78" xfId="0" applyNumberFormat="1"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left" vertical="center" wrapText="1"/>
    </xf>
    <xf numFmtId="43" fontId="11" fillId="0" borderId="55" xfId="2" applyNumberFormat="1" applyFont="1" applyBorder="1" applyAlignment="1">
      <alignment horizontal="center" vertical="center"/>
    </xf>
    <xf numFmtId="0" fontId="22" fillId="0" borderId="3" xfId="0" applyFont="1" applyBorder="1" applyAlignment="1">
      <alignment horizontal="left" vertical="center" wrapText="1"/>
    </xf>
    <xf numFmtId="0" fontId="10" fillId="0" borderId="78" xfId="0" applyFont="1" applyBorder="1" applyAlignment="1">
      <alignment horizontal="center" vertical="center"/>
    </xf>
    <xf numFmtId="0" fontId="23" fillId="0" borderId="78" xfId="0" applyFont="1" applyBorder="1" applyAlignment="1">
      <alignment horizontal="center" vertical="center" wrapText="1"/>
    </xf>
    <xf numFmtId="2" fontId="11" fillId="0" borderId="54" xfId="0" applyNumberFormat="1" applyFont="1" applyBorder="1" applyAlignment="1">
      <alignment horizontal="center" vertical="center"/>
    </xf>
    <xf numFmtId="0" fontId="11" fillId="0" borderId="55" xfId="0" applyFont="1" applyBorder="1" applyAlignment="1">
      <alignment horizontal="center" vertical="center"/>
    </xf>
    <xf numFmtId="166" fontId="11" fillId="0" borderId="55" xfId="2" applyFont="1" applyBorder="1" applyAlignment="1">
      <alignment horizontal="center" vertical="center"/>
    </xf>
    <xf numFmtId="2" fontId="11" fillId="0" borderId="0" xfId="0" applyNumberFormat="1" applyFont="1" applyAlignment="1">
      <alignment horizontal="center" vertical="center"/>
    </xf>
    <xf numFmtId="166" fontId="12" fillId="0" borderId="4" xfId="2" applyFont="1" applyBorder="1" applyAlignment="1">
      <alignment horizontal="center" vertical="center" wrapText="1"/>
    </xf>
    <xf numFmtId="166" fontId="12" fillId="0" borderId="4" xfId="2" applyFont="1" applyBorder="1" applyAlignment="1">
      <alignment horizontal="left" vertical="center" wrapText="1"/>
    </xf>
    <xf numFmtId="166" fontId="12" fillId="0" borderId="17" xfId="2" applyFont="1" applyBorder="1" applyAlignment="1">
      <alignment horizontal="left" vertical="center" wrapText="1"/>
    </xf>
    <xf numFmtId="0" fontId="12" fillId="0" borderId="75" xfId="0" applyFont="1" applyBorder="1" applyAlignment="1">
      <alignment horizontal="left" vertical="center" wrapText="1"/>
    </xf>
    <xf numFmtId="0" fontId="12" fillId="0" borderId="75" xfId="0" applyFont="1" applyBorder="1" applyAlignment="1">
      <alignment horizontal="center" vertical="center" wrapText="1"/>
    </xf>
    <xf numFmtId="166" fontId="12" fillId="0" borderId="75" xfId="2" applyFont="1" applyBorder="1" applyAlignment="1">
      <alignment horizontal="center" vertical="center" wrapText="1"/>
    </xf>
    <xf numFmtId="166" fontId="12" fillId="0" borderId="75" xfId="2" applyFont="1" applyBorder="1" applyAlignment="1">
      <alignment horizontal="left" vertical="center" wrapText="1"/>
    </xf>
    <xf numFmtId="166" fontId="12" fillId="0" borderId="79" xfId="2" applyFont="1" applyBorder="1" applyAlignment="1">
      <alignment horizontal="left" vertical="center" wrapText="1"/>
    </xf>
    <xf numFmtId="0" fontId="32" fillId="0" borderId="75" xfId="0"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166" fontId="12" fillId="0" borderId="8" xfId="2" applyFont="1" applyBorder="1" applyAlignment="1">
      <alignment horizontal="center" vertical="center" wrapText="1"/>
    </xf>
    <xf numFmtId="166" fontId="12" fillId="0" borderId="76" xfId="2" applyFont="1" applyBorder="1" applyAlignment="1">
      <alignment horizontal="center" vertical="center" wrapText="1"/>
    </xf>
    <xf numFmtId="166" fontId="12" fillId="0" borderId="77" xfId="2" applyFont="1" applyBorder="1" applyAlignment="1">
      <alignment horizontal="left" vertical="center" wrapText="1"/>
    </xf>
    <xf numFmtId="166" fontId="12" fillId="0" borderId="3" xfId="2" applyFont="1" applyBorder="1" applyAlignment="1">
      <alignment horizontal="center" vertical="center" wrapText="1"/>
    </xf>
    <xf numFmtId="166" fontId="12" fillId="0" borderId="3" xfId="2" applyFont="1" applyBorder="1" applyAlignment="1">
      <alignment horizontal="left" vertical="center" wrapText="1"/>
    </xf>
    <xf numFmtId="166" fontId="12" fillId="0" borderId="38" xfId="2" applyFont="1" applyBorder="1" applyAlignment="1">
      <alignment horizontal="left" vertical="center" wrapText="1"/>
    </xf>
    <xf numFmtId="0" fontId="16" fillId="0" borderId="75" xfId="0" applyFont="1" applyBorder="1" applyAlignment="1">
      <alignment horizontal="left" vertical="center" wrapText="1"/>
    </xf>
    <xf numFmtId="0" fontId="16" fillId="0" borderId="75" xfId="0" applyFont="1" applyBorder="1" applyAlignment="1">
      <alignment horizontal="center" vertical="center" wrapText="1"/>
    </xf>
    <xf numFmtId="165" fontId="16" fillId="0" borderId="77" xfId="0" applyNumberFormat="1" applyFont="1" applyBorder="1" applyAlignment="1">
      <alignment horizontal="right" vertical="center" wrapText="1"/>
    </xf>
    <xf numFmtId="0" fontId="12" fillId="0" borderId="49" xfId="0" applyFont="1" applyBorder="1" applyAlignment="1">
      <alignment horizontal="left" vertical="center" wrapText="1"/>
    </xf>
    <xf numFmtId="0" fontId="12" fillId="0" borderId="49" xfId="0" applyFont="1" applyBorder="1" applyAlignment="1">
      <alignment horizontal="center" vertical="center" wrapText="1"/>
    </xf>
    <xf numFmtId="166" fontId="12" fillId="0" borderId="49" xfId="2" applyFont="1" applyBorder="1" applyAlignment="1">
      <alignment horizontal="center" vertical="center" wrapText="1"/>
    </xf>
    <xf numFmtId="166" fontId="12" fillId="0" borderId="49" xfId="2" applyFont="1" applyBorder="1" applyAlignment="1">
      <alignment horizontal="left" vertical="center" wrapText="1"/>
    </xf>
    <xf numFmtId="0" fontId="19" fillId="0" borderId="75" xfId="0" applyFont="1" applyBorder="1" applyAlignment="1">
      <alignment vertical="center" wrapText="1"/>
    </xf>
    <xf numFmtId="0" fontId="16" fillId="0" borderId="75" xfId="0" applyFont="1" applyBorder="1" applyAlignment="1">
      <alignment vertical="center" wrapText="1"/>
    </xf>
    <xf numFmtId="0" fontId="12" fillId="0" borderId="75" xfId="0" applyFont="1" applyBorder="1" applyAlignment="1">
      <alignment vertical="center" wrapText="1"/>
    </xf>
    <xf numFmtId="0" fontId="12" fillId="0" borderId="75" xfId="0" applyFont="1" applyBorder="1" applyAlignment="1">
      <alignment horizontal="center" vertical="center"/>
    </xf>
    <xf numFmtId="4" fontId="12" fillId="0" borderId="75" xfId="0" applyNumberFormat="1" applyFont="1" applyBorder="1" applyAlignment="1">
      <alignment horizontal="right" vertical="center"/>
    </xf>
    <xf numFmtId="166" fontId="12" fillId="0" borderId="77" xfId="2" applyFont="1" applyBorder="1" applyAlignment="1">
      <alignment horizontal="right" vertical="center"/>
    </xf>
    <xf numFmtId="2" fontId="12" fillId="0" borderId="74" xfId="0" applyNumberFormat="1" applyFont="1" applyBorder="1" applyAlignment="1">
      <alignment horizontal="center" vertical="center"/>
    </xf>
    <xf numFmtId="166" fontId="12" fillId="0" borderId="77" xfId="2" applyFont="1" applyFill="1" applyBorder="1" applyAlignment="1">
      <alignment horizontal="right" vertical="center"/>
    </xf>
    <xf numFmtId="166" fontId="12" fillId="0" borderId="0" xfId="2" applyFont="1" applyAlignment="1">
      <alignment horizontal="center" vertical="center"/>
    </xf>
    <xf numFmtId="0" fontId="12" fillId="0" borderId="16" xfId="0" applyFont="1" applyBorder="1" applyAlignment="1">
      <alignment horizontal="center" vertical="center" wrapText="1"/>
    </xf>
    <xf numFmtId="0" fontId="12" fillId="0" borderId="78" xfId="0" applyFont="1" applyBorder="1" applyAlignment="1">
      <alignment horizontal="center" vertical="center" wrapText="1"/>
    </xf>
    <xf numFmtId="0" fontId="32" fillId="0" borderId="7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4" xfId="0" applyFont="1" applyBorder="1" applyAlignment="1">
      <alignment horizontal="center" vertical="center" wrapText="1"/>
    </xf>
    <xf numFmtId="0" fontId="32" fillId="0" borderId="74" xfId="0" applyFont="1" applyBorder="1" applyAlignment="1">
      <alignment horizontal="center" vertical="center" wrapText="1"/>
    </xf>
    <xf numFmtId="2" fontId="12" fillId="0" borderId="74" xfId="0" applyNumberFormat="1" applyFont="1" applyBorder="1" applyAlignment="1">
      <alignment horizontal="center" vertical="center" wrapText="1"/>
    </xf>
    <xf numFmtId="0" fontId="12" fillId="0" borderId="5" xfId="0" applyFont="1" applyBorder="1" applyAlignment="1">
      <alignment horizontal="center" vertical="center"/>
    </xf>
    <xf numFmtId="166" fontId="12" fillId="0" borderId="38" xfId="2" applyFont="1" applyBorder="1" applyAlignment="1">
      <alignment horizontal="right" vertical="center"/>
    </xf>
    <xf numFmtId="0" fontId="22" fillId="0" borderId="4" xfId="0" applyFont="1" applyBorder="1" applyAlignment="1">
      <alignment horizontal="left" vertical="center"/>
    </xf>
    <xf numFmtId="0" fontId="11" fillId="0" borderId="8" xfId="0" applyFont="1" applyBorder="1" applyAlignment="1">
      <alignment horizontal="center" vertical="center" wrapText="1"/>
    </xf>
    <xf numFmtId="1" fontId="11" fillId="0" borderId="4" xfId="0" applyNumberFormat="1" applyFont="1" applyBorder="1" applyAlignment="1">
      <alignment horizontal="center" vertical="center"/>
    </xf>
    <xf numFmtId="4" fontId="11" fillId="0" borderId="4" xfId="2" applyNumberFormat="1" applyFont="1" applyFill="1" applyBorder="1" applyAlignment="1">
      <alignment horizontal="right" vertical="center"/>
    </xf>
    <xf numFmtId="165" fontId="21" fillId="0" borderId="38" xfId="0" applyNumberFormat="1" applyFont="1" applyBorder="1" applyAlignment="1">
      <alignment horizontal="right" vertical="center" wrapText="1"/>
    </xf>
    <xf numFmtId="4" fontId="12" fillId="0" borderId="55" xfId="0" applyNumberFormat="1" applyFont="1" applyBorder="1" applyAlignment="1">
      <alignment horizontal="right" vertical="center"/>
    </xf>
    <xf numFmtId="0" fontId="22" fillId="0" borderId="62" xfId="0" applyFont="1" applyBorder="1" applyAlignment="1">
      <alignment vertical="center"/>
    </xf>
    <xf numFmtId="0" fontId="11" fillId="0" borderId="65" xfId="0" applyFont="1" applyBorder="1" applyAlignment="1">
      <alignment horizontal="center" vertical="center"/>
    </xf>
    <xf numFmtId="166" fontId="11" fillId="0" borderId="62" xfId="2" applyFont="1" applyBorder="1" applyAlignment="1">
      <alignment horizontal="center" vertical="center"/>
    </xf>
    <xf numFmtId="4" fontId="11" fillId="0" borderId="62" xfId="2" applyNumberFormat="1" applyFont="1" applyFill="1" applyBorder="1" applyAlignment="1">
      <alignment horizontal="right" vertical="center"/>
    </xf>
    <xf numFmtId="165" fontId="11" fillId="0" borderId="66" xfId="0" applyNumberFormat="1" applyFont="1" applyBorder="1" applyAlignment="1">
      <alignment horizontal="right" vertical="center"/>
    </xf>
    <xf numFmtId="0" fontId="22" fillId="0" borderId="4" xfId="0" applyFont="1" applyBorder="1" applyAlignment="1">
      <alignment vertical="center"/>
    </xf>
    <xf numFmtId="0" fontId="11" fillId="0" borderId="8" xfId="0" applyFont="1" applyBorder="1" applyAlignment="1">
      <alignment horizontal="center" vertical="center"/>
    </xf>
    <xf numFmtId="166" fontId="11" fillId="0" borderId="4" xfId="2" applyFont="1" applyBorder="1" applyAlignment="1">
      <alignment horizontal="center" vertical="center"/>
    </xf>
    <xf numFmtId="165" fontId="11" fillId="0" borderId="38" xfId="0" applyNumberFormat="1" applyFont="1" applyBorder="1" applyAlignment="1">
      <alignment horizontal="right" vertical="center"/>
    </xf>
    <xf numFmtId="166" fontId="12" fillId="0" borderId="8" xfId="2" applyFont="1" applyBorder="1" applyAlignment="1">
      <alignment horizontal="right" vertical="center"/>
    </xf>
    <xf numFmtId="0" fontId="11" fillId="0" borderId="49" xfId="30" applyFont="1" applyBorder="1" applyAlignment="1">
      <alignment horizontal="left" vertical="center" wrapText="1"/>
    </xf>
    <xf numFmtId="0" fontId="12" fillId="0" borderId="49" xfId="0" applyFont="1" applyBorder="1" applyAlignment="1">
      <alignment horizontal="center" vertical="center"/>
    </xf>
    <xf numFmtId="4" fontId="11" fillId="0" borderId="49" xfId="2" applyNumberFormat="1" applyFont="1" applyFill="1" applyBorder="1" applyAlignment="1">
      <alignment horizontal="right" vertical="center"/>
    </xf>
    <xf numFmtId="166" fontId="12" fillId="0" borderId="48" xfId="2" applyFont="1" applyBorder="1" applyAlignment="1">
      <alignment horizontal="right" vertical="center"/>
    </xf>
    <xf numFmtId="0" fontId="22" fillId="0" borderId="55" xfId="0" applyFont="1" applyBorder="1" applyAlignment="1">
      <alignment vertical="center"/>
    </xf>
    <xf numFmtId="0" fontId="11" fillId="0" borderId="58" xfId="0" applyFont="1" applyBorder="1" applyAlignment="1">
      <alignment horizontal="center" vertical="center"/>
    </xf>
    <xf numFmtId="4" fontId="11" fillId="0" borderId="55" xfId="2" applyNumberFormat="1" applyFont="1" applyFill="1" applyBorder="1" applyAlignment="1">
      <alignment horizontal="right" vertical="center"/>
    </xf>
    <xf numFmtId="165" fontId="11" fillId="0" borderId="59" xfId="0" applyNumberFormat="1" applyFont="1" applyBorder="1" applyAlignment="1">
      <alignment horizontal="right" vertical="center"/>
    </xf>
    <xf numFmtId="0" fontId="10" fillId="3" borderId="26" xfId="20" applyFont="1" applyFill="1" applyBorder="1" applyAlignment="1">
      <alignment horizontal="center" vertical="center" wrapText="1"/>
    </xf>
    <xf numFmtId="0" fontId="11" fillId="0" borderId="7" xfId="20" applyFont="1" applyBorder="1" applyAlignment="1">
      <alignment horizontal="center" vertical="center"/>
    </xf>
    <xf numFmtId="4" fontId="10" fillId="0" borderId="0" xfId="20" applyNumberFormat="1" applyFont="1" applyAlignment="1">
      <alignment vertical="center"/>
    </xf>
    <xf numFmtId="4" fontId="11" fillId="0" borderId="0" xfId="12" applyNumberFormat="1" applyFont="1" applyAlignment="1">
      <alignment vertical="center"/>
    </xf>
    <xf numFmtId="2" fontId="16" fillId="0" borderId="16" xfId="0" applyNumberFormat="1" applyFont="1" applyBorder="1" applyAlignment="1">
      <alignment horizontal="center" vertical="center" wrapText="1"/>
    </xf>
    <xf numFmtId="2" fontId="12" fillId="0" borderId="78" xfId="0" applyNumberFormat="1" applyFont="1" applyBorder="1" applyAlignment="1">
      <alignment horizontal="center" vertical="center"/>
    </xf>
    <xf numFmtId="3" fontId="12" fillId="0" borderId="75" xfId="0" applyNumberFormat="1" applyFont="1" applyBorder="1" applyAlignment="1">
      <alignment horizontal="center" vertical="center"/>
    </xf>
    <xf numFmtId="3" fontId="12" fillId="0" borderId="75" xfId="0" applyNumberFormat="1" applyFont="1" applyBorder="1" applyAlignment="1">
      <alignment vertical="center"/>
    </xf>
    <xf numFmtId="166" fontId="12" fillId="0" borderId="75" xfId="2" applyFont="1" applyBorder="1" applyAlignment="1">
      <alignment vertical="center"/>
    </xf>
    <xf numFmtId="166" fontId="12" fillId="0" borderId="77" xfId="2" applyFont="1" applyBorder="1" applyAlignment="1">
      <alignment vertical="center"/>
    </xf>
    <xf numFmtId="3" fontId="12" fillId="0" borderId="79" xfId="0" applyNumberFormat="1" applyFont="1" applyBorder="1" applyAlignment="1">
      <alignment vertical="center"/>
    </xf>
    <xf numFmtId="0" fontId="33" fillId="0" borderId="75" xfId="0" applyFont="1" applyBorder="1" applyAlignment="1">
      <alignment vertical="center" wrapText="1"/>
    </xf>
    <xf numFmtId="3" fontId="12" fillId="0" borderId="77" xfId="0" applyNumberFormat="1" applyFont="1" applyBorder="1" applyAlignment="1">
      <alignment vertical="center"/>
    </xf>
    <xf numFmtId="3" fontId="12" fillId="0" borderId="4" xfId="0" applyNumberFormat="1" applyFont="1" applyBorder="1" applyAlignment="1">
      <alignment horizontal="center" vertical="center"/>
    </xf>
    <xf numFmtId="166" fontId="12" fillId="0" borderId="4" xfId="2" applyFont="1" applyBorder="1" applyAlignment="1">
      <alignment vertical="center"/>
    </xf>
    <xf numFmtId="3" fontId="12" fillId="0" borderId="38" xfId="0" applyNumberFormat="1" applyFont="1" applyBorder="1" applyAlignment="1">
      <alignment vertical="center"/>
    </xf>
    <xf numFmtId="0" fontId="11" fillId="0" borderId="75" xfId="0" applyFont="1" applyBorder="1" applyAlignment="1">
      <alignment vertical="center" wrapText="1"/>
    </xf>
    <xf numFmtId="0" fontId="11" fillId="0" borderId="75" xfId="0" applyFont="1" applyBorder="1" applyAlignment="1">
      <alignment horizontal="center" vertical="center" wrapText="1"/>
    </xf>
    <xf numFmtId="166" fontId="11" fillId="0" borderId="75" xfId="2" applyFont="1" applyFill="1" applyBorder="1" applyAlignment="1">
      <alignment horizontal="right" vertical="center" wrapText="1"/>
    </xf>
    <xf numFmtId="166" fontId="12" fillId="0" borderId="76" xfId="2" applyFont="1" applyBorder="1" applyAlignment="1">
      <alignment vertical="center"/>
    </xf>
    <xf numFmtId="0" fontId="11" fillId="0" borderId="4" xfId="0" applyFont="1" applyBorder="1" applyAlignment="1">
      <alignment horizontal="center" vertical="center"/>
    </xf>
    <xf numFmtId="3" fontId="12" fillId="0" borderId="76" xfId="0" applyNumberFormat="1" applyFont="1" applyBorder="1" applyAlignment="1">
      <alignment vertical="center"/>
    </xf>
    <xf numFmtId="0" fontId="12" fillId="0" borderId="75" xfId="0" applyFont="1" applyBorder="1" applyAlignment="1">
      <alignment vertical="center"/>
    </xf>
    <xf numFmtId="0" fontId="11" fillId="0" borderId="80" xfId="0" applyFont="1" applyBorder="1" applyAlignment="1">
      <alignment horizontal="center" vertical="center"/>
    </xf>
    <xf numFmtId="0" fontId="21" fillId="0" borderId="75" xfId="0" applyFont="1" applyBorder="1" applyAlignment="1">
      <alignment horizontal="left" vertical="center" wrapText="1"/>
    </xf>
    <xf numFmtId="166" fontId="12" fillId="0" borderId="8" xfId="2" applyFont="1" applyBorder="1" applyAlignment="1">
      <alignment vertical="center"/>
    </xf>
    <xf numFmtId="166" fontId="12" fillId="0" borderId="38" xfId="2" applyFont="1" applyBorder="1" applyAlignment="1">
      <alignment vertical="center"/>
    </xf>
    <xf numFmtId="3" fontId="12" fillId="0" borderId="0" xfId="0" applyNumberFormat="1" applyFont="1" applyAlignment="1">
      <alignment horizontal="center" vertical="center"/>
    </xf>
    <xf numFmtId="3" fontId="12" fillId="0" borderId="0" xfId="0" applyNumberFormat="1" applyFont="1" applyAlignment="1">
      <alignment vertical="center"/>
    </xf>
    <xf numFmtId="166" fontId="12" fillId="0" borderId="75" xfId="2" applyFont="1" applyBorder="1" applyAlignment="1">
      <alignment horizontal="center" vertical="center"/>
    </xf>
    <xf numFmtId="0" fontId="12" fillId="0" borderId="78" xfId="0" applyFont="1" applyBorder="1" applyAlignment="1">
      <alignment horizontal="center" vertical="center"/>
    </xf>
    <xf numFmtId="0" fontId="12" fillId="0" borderId="76" xfId="0" applyFont="1" applyBorder="1" applyAlignment="1">
      <alignment horizontal="center" vertical="center"/>
    </xf>
    <xf numFmtId="0" fontId="12" fillId="0" borderId="81" xfId="0" applyFont="1" applyBorder="1" applyAlignment="1">
      <alignment vertical="center"/>
    </xf>
    <xf numFmtId="0" fontId="12" fillId="0" borderId="74" xfId="0" applyFont="1" applyBorder="1" applyAlignment="1">
      <alignment horizontal="center" vertical="center"/>
    </xf>
    <xf numFmtId="0" fontId="12" fillId="0" borderId="7" xfId="0" applyFont="1" applyBorder="1" applyAlignment="1">
      <alignment horizontal="center" vertical="center"/>
    </xf>
    <xf numFmtId="0" fontId="12" fillId="0" borderId="40" xfId="0" applyFont="1" applyBorder="1" applyAlignment="1">
      <alignment vertical="center"/>
    </xf>
    <xf numFmtId="0" fontId="12" fillId="0" borderId="43" xfId="0" applyFont="1" applyBorder="1" applyAlignment="1">
      <alignment vertical="center"/>
    </xf>
    <xf numFmtId="0" fontId="31" fillId="0" borderId="0" xfId="0" applyFont="1"/>
    <xf numFmtId="0" fontId="31" fillId="0" borderId="0" xfId="0" applyFont="1" applyAlignment="1">
      <alignment vertical="center" wrapText="1"/>
    </xf>
    <xf numFmtId="166" fontId="31" fillId="0" borderId="0" xfId="2" applyFont="1" applyFill="1" applyBorder="1" applyAlignment="1">
      <alignment vertical="center" wrapText="1"/>
    </xf>
    <xf numFmtId="0" fontId="43" fillId="0" borderId="0" xfId="0" applyFont="1"/>
    <xf numFmtId="0" fontId="43" fillId="0" borderId="53" xfId="0" applyFont="1" applyBorder="1" applyAlignment="1">
      <alignment horizontal="center" vertical="center" wrapText="1"/>
    </xf>
    <xf numFmtId="3" fontId="31" fillId="0" borderId="53" xfId="0" applyNumberFormat="1" applyFont="1" applyBorder="1" applyAlignment="1">
      <alignment horizontal="center"/>
    </xf>
    <xf numFmtId="166" fontId="31" fillId="0" borderId="0" xfId="2" applyFont="1" applyFill="1" applyBorder="1"/>
    <xf numFmtId="166" fontId="31" fillId="0" borderId="0" xfId="2" applyFont="1" applyBorder="1"/>
    <xf numFmtId="3" fontId="31" fillId="0" borderId="0" xfId="2" applyNumberFormat="1" applyFont="1" applyBorder="1"/>
    <xf numFmtId="0" fontId="10" fillId="0" borderId="16" xfId="31" applyFont="1" applyBorder="1" applyAlignment="1">
      <alignment horizontal="center" vertical="center"/>
    </xf>
    <xf numFmtId="0" fontId="10" fillId="0" borderId="4" xfId="31" applyFont="1" applyBorder="1" applyAlignment="1">
      <alignment horizontal="left" vertical="center"/>
    </xf>
    <xf numFmtId="0" fontId="13" fillId="0" borderId="4" xfId="31" applyFont="1" applyBorder="1" applyAlignment="1">
      <alignment horizontal="left" vertical="center"/>
    </xf>
    <xf numFmtId="0" fontId="26" fillId="0" borderId="4" xfId="31" applyFont="1" applyBorder="1" applyAlignment="1">
      <alignment horizontal="center" vertical="center"/>
    </xf>
    <xf numFmtId="166" fontId="27" fillId="0" borderId="17" xfId="2" applyFont="1" applyFill="1" applyBorder="1" applyAlignment="1">
      <alignment horizontal="center" vertical="center"/>
    </xf>
    <xf numFmtId="0" fontId="11" fillId="0" borderId="16" xfId="31" applyFont="1" applyBorder="1" applyAlignment="1">
      <alignment horizontal="center" vertical="center"/>
    </xf>
    <xf numFmtId="0" fontId="11" fillId="0" borderId="4" xfId="32" applyFont="1" applyBorder="1" applyAlignment="1">
      <alignment vertical="center" wrapText="1"/>
    </xf>
    <xf numFmtId="0" fontId="11" fillId="0" borderId="4" xfId="31" applyFont="1" applyBorder="1" applyAlignment="1">
      <alignment horizontal="center" vertical="center"/>
    </xf>
    <xf numFmtId="166" fontId="11" fillId="0" borderId="17" xfId="2" applyFont="1" applyFill="1" applyBorder="1" applyAlignment="1">
      <alignment horizontal="center" vertical="center"/>
    </xf>
    <xf numFmtId="0" fontId="29" fillId="0" borderId="4" xfId="30" applyFont="1" applyBorder="1" applyAlignment="1">
      <alignment horizontal="left" vertical="center" wrapText="1"/>
    </xf>
    <xf numFmtId="0" fontId="17" fillId="0" borderId="4" xfId="0" applyFont="1" applyBorder="1" applyAlignment="1">
      <alignment vertical="center" wrapText="1"/>
    </xf>
    <xf numFmtId="4" fontId="12" fillId="0" borderId="0" xfId="0" applyNumberFormat="1" applyFont="1" applyAlignment="1">
      <alignment horizontal="right" vertical="center"/>
    </xf>
    <xf numFmtId="2" fontId="12" fillId="0" borderId="54" xfId="0" applyNumberFormat="1" applyFont="1" applyBorder="1" applyAlignment="1">
      <alignment horizontal="center" vertical="center"/>
    </xf>
    <xf numFmtId="0" fontId="22" fillId="0" borderId="55" xfId="0" applyFont="1" applyBorder="1" applyAlignment="1">
      <alignment vertical="center" wrapText="1"/>
    </xf>
    <xf numFmtId="0" fontId="12" fillId="0" borderId="55" xfId="0" applyFont="1" applyBorder="1" applyAlignment="1">
      <alignment horizontal="center" vertical="center"/>
    </xf>
    <xf numFmtId="1" fontId="12" fillId="0" borderId="55" xfId="0" applyNumberFormat="1" applyFont="1" applyBorder="1" applyAlignment="1">
      <alignment horizontal="center" vertical="center"/>
    </xf>
    <xf numFmtId="166" fontId="12" fillId="0" borderId="56" xfId="2" applyFont="1" applyBorder="1" applyAlignment="1">
      <alignment horizontal="right" vertical="center"/>
    </xf>
    <xf numFmtId="0" fontId="11" fillId="0" borderId="4" xfId="0" applyFont="1" applyBorder="1" applyAlignment="1">
      <alignment horizontal="center" vertical="center" wrapText="1"/>
    </xf>
    <xf numFmtId="3" fontId="11" fillId="0" borderId="4" xfId="0" applyNumberFormat="1" applyFont="1" applyBorder="1" applyAlignment="1">
      <alignment horizontal="center" vertical="center"/>
    </xf>
    <xf numFmtId="0" fontId="10" fillId="0" borderId="4" xfId="33" applyFont="1" applyBorder="1" applyAlignment="1">
      <alignment vertical="center" wrapText="1"/>
    </xf>
    <xf numFmtId="2" fontId="12" fillId="0" borderId="57" xfId="0" applyNumberFormat="1" applyFont="1" applyBorder="1" applyAlignment="1">
      <alignment horizontal="center" vertical="center"/>
    </xf>
    <xf numFmtId="0" fontId="12" fillId="0" borderId="58" xfId="0" applyFont="1" applyBorder="1" applyAlignment="1">
      <alignment horizontal="center" vertical="center"/>
    </xf>
    <xf numFmtId="9" fontId="12" fillId="0" borderId="55" xfId="28" applyFont="1" applyFill="1" applyBorder="1" applyAlignment="1">
      <alignment horizontal="center" vertical="center"/>
    </xf>
    <xf numFmtId="166" fontId="12" fillId="0" borderId="56" xfId="2" applyFont="1" applyFill="1" applyBorder="1" applyAlignment="1">
      <alignment horizontal="right" vertical="center"/>
    </xf>
    <xf numFmtId="0" fontId="16" fillId="0" borderId="4" xfId="0" applyFont="1" applyBorder="1" applyAlignment="1">
      <alignment vertical="center" wrapText="1"/>
    </xf>
    <xf numFmtId="0" fontId="26" fillId="0" borderId="61" xfId="0" applyFont="1" applyBorder="1" applyAlignment="1">
      <alignment horizontal="left" vertical="center" wrapText="1"/>
    </xf>
    <xf numFmtId="0" fontId="19" fillId="0" borderId="4" xfId="0" applyFont="1" applyBorder="1" applyAlignment="1">
      <alignment vertical="center" wrapText="1"/>
    </xf>
    <xf numFmtId="0" fontId="11" fillId="0" borderId="4" xfId="0" applyFont="1" applyBorder="1" applyAlignment="1">
      <alignment vertical="center" wrapText="1"/>
    </xf>
    <xf numFmtId="0" fontId="11" fillId="0" borderId="16" xfId="0" applyFont="1" applyBorder="1" applyAlignment="1">
      <alignment horizontal="center" vertical="center"/>
    </xf>
    <xf numFmtId="0" fontId="11" fillId="0" borderId="4" xfId="0" applyFont="1" applyBorder="1" applyAlignment="1">
      <alignment vertical="center"/>
    </xf>
    <xf numFmtId="166" fontId="11" fillId="0" borderId="4" xfId="2" applyFont="1" applyFill="1" applyBorder="1" applyAlignment="1">
      <alignment horizontal="center" vertical="center"/>
    </xf>
    <xf numFmtId="3" fontId="11" fillId="0" borderId="4" xfId="2" applyNumberFormat="1" applyFont="1" applyFill="1" applyBorder="1" applyAlignment="1">
      <alignment horizontal="center" vertical="center"/>
    </xf>
    <xf numFmtId="3" fontId="11" fillId="0" borderId="17" xfId="0" applyNumberFormat="1" applyFont="1" applyBorder="1" applyAlignment="1">
      <alignment horizontal="right" vertical="center"/>
    </xf>
    <xf numFmtId="0" fontId="32" fillId="0" borderId="7" xfId="0" applyFont="1" applyBorder="1" applyAlignment="1">
      <alignment horizontal="right" vertical="center" wrapText="1"/>
    </xf>
    <xf numFmtId="0" fontId="32" fillId="0" borderId="4" xfId="0" applyFont="1" applyBorder="1" applyAlignment="1">
      <alignment horizontal="left" vertical="center" wrapText="1"/>
    </xf>
    <xf numFmtId="0" fontId="16" fillId="0" borderId="8" xfId="0" applyFont="1" applyBorder="1" applyAlignment="1">
      <alignment vertical="center" wrapText="1"/>
    </xf>
    <xf numFmtId="166" fontId="16" fillId="0" borderId="0" xfId="2" applyFont="1" applyAlignment="1">
      <alignment vertical="center"/>
    </xf>
    <xf numFmtId="166" fontId="12" fillId="0" borderId="0" xfId="0" applyNumberFormat="1" applyFont="1" applyAlignment="1">
      <alignment vertical="center"/>
    </xf>
    <xf numFmtId="165" fontId="16" fillId="2" borderId="19" xfId="0" applyNumberFormat="1" applyFont="1" applyFill="1" applyBorder="1" applyAlignment="1">
      <alignment horizontal="center" vertical="center" wrapText="1"/>
    </xf>
    <xf numFmtId="4" fontId="16" fillId="2" borderId="41" xfId="0" applyNumberFormat="1" applyFont="1" applyFill="1" applyBorder="1" applyAlignment="1">
      <alignment horizontal="center" vertical="center" wrapText="1"/>
    </xf>
    <xf numFmtId="0" fontId="16" fillId="0" borderId="16" xfId="0" applyFont="1" applyBorder="1" applyAlignment="1">
      <alignment horizontal="center" vertical="center" wrapText="1"/>
    </xf>
    <xf numFmtId="0" fontId="10" fillId="0" borderId="5" xfId="0" applyFont="1" applyBorder="1" applyAlignment="1">
      <alignment horizontal="left" vertical="center" wrapText="1"/>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2" fillId="0" borderId="48" xfId="0" applyFont="1" applyBorder="1" applyAlignment="1">
      <alignment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7" xfId="0" applyFont="1" applyBorder="1" applyAlignment="1">
      <alignment horizontal="center" vertical="center"/>
    </xf>
    <xf numFmtId="166" fontId="12" fillId="0" borderId="79" xfId="2" applyFont="1" applyBorder="1" applyAlignment="1">
      <alignment vertical="center"/>
    </xf>
    <xf numFmtId="166" fontId="12" fillId="0" borderId="17" xfId="2" applyFont="1" applyBorder="1" applyAlignment="1">
      <alignment vertical="center"/>
    </xf>
    <xf numFmtId="164" fontId="10" fillId="0" borderId="20" xfId="0" applyNumberFormat="1" applyFont="1" applyBorder="1" applyAlignment="1">
      <alignment vertical="center"/>
    </xf>
    <xf numFmtId="43" fontId="11" fillId="0" borderId="0" xfId="20" applyNumberFormat="1" applyFont="1" applyAlignment="1">
      <alignment vertical="center"/>
    </xf>
    <xf numFmtId="4" fontId="12" fillId="0" borderId="4" xfId="0" applyNumberFormat="1" applyFont="1" applyBorder="1" applyAlignment="1">
      <alignment vertical="center" wrapText="1"/>
    </xf>
    <xf numFmtId="4" fontId="12" fillId="0" borderId="4" xfId="0" applyNumberFormat="1" applyFont="1" applyBorder="1" applyAlignment="1">
      <alignment vertical="center"/>
    </xf>
    <xf numFmtId="166" fontId="11" fillId="0" borderId="0" xfId="2" applyFont="1" applyAlignment="1">
      <alignment vertical="center" wrapText="1"/>
    </xf>
    <xf numFmtId="1" fontId="12" fillId="0" borderId="4" xfId="0" applyNumberFormat="1" applyFont="1" applyBorder="1" applyAlignment="1">
      <alignment horizontal="center" vertical="center" wrapText="1"/>
    </xf>
    <xf numFmtId="2" fontId="16" fillId="0" borderId="7" xfId="0" applyNumberFormat="1" applyFont="1" applyBorder="1" applyAlignment="1">
      <alignment horizontal="center" vertical="center"/>
    </xf>
    <xf numFmtId="2" fontId="12" fillId="0" borderId="0" xfId="0" applyNumberFormat="1" applyFont="1" applyAlignment="1">
      <alignment horizontal="right" vertical="center"/>
    </xf>
    <xf numFmtId="166" fontId="11" fillId="0" borderId="4" xfId="2" applyFont="1" applyBorder="1" applyAlignment="1">
      <alignment horizontal="right" vertical="center"/>
    </xf>
    <xf numFmtId="1" fontId="11" fillId="0" borderId="4" xfId="0" applyNumberFormat="1" applyFont="1" applyBorder="1" applyAlignment="1">
      <alignment horizontal="right" vertical="center"/>
    </xf>
    <xf numFmtId="0" fontId="12" fillId="0" borderId="8" xfId="0" applyFont="1" applyBorder="1" applyAlignment="1">
      <alignment horizontal="center" vertical="center" wrapText="1"/>
    </xf>
    <xf numFmtId="2" fontId="11" fillId="0" borderId="4" xfId="0" applyNumberFormat="1" applyFont="1" applyBorder="1" applyAlignment="1">
      <alignment horizontal="center" vertical="center"/>
    </xf>
    <xf numFmtId="2" fontId="12" fillId="0" borderId="4" xfId="28" applyNumberFormat="1" applyFont="1" applyFill="1" applyBorder="1" applyAlignment="1">
      <alignment horizontal="center" vertical="center"/>
    </xf>
    <xf numFmtId="2" fontId="12" fillId="0" borderId="4" xfId="2" applyNumberFormat="1" applyFont="1" applyFill="1" applyBorder="1" applyAlignment="1">
      <alignment horizontal="center" vertical="center"/>
    </xf>
    <xf numFmtId="2" fontId="12" fillId="0" borderId="8" xfId="28" applyNumberFormat="1" applyFont="1" applyFill="1" applyBorder="1" applyAlignment="1">
      <alignment horizontal="center" vertical="center"/>
    </xf>
    <xf numFmtId="4" fontId="11" fillId="0" borderId="4" xfId="0" applyNumberFormat="1" applyFont="1" applyBorder="1" applyAlignment="1">
      <alignment horizontal="center" vertical="center"/>
    </xf>
    <xf numFmtId="2" fontId="12" fillId="0" borderId="4" xfId="0" applyNumberFormat="1" applyFont="1" applyBorder="1" applyAlignment="1">
      <alignment horizontal="center" vertical="center" wrapText="1"/>
    </xf>
    <xf numFmtId="166" fontId="12" fillId="0" borderId="4" xfId="0" applyNumberFormat="1" applyFont="1" applyBorder="1" applyAlignment="1">
      <alignment horizontal="right" vertical="center"/>
    </xf>
    <xf numFmtId="165" fontId="11" fillId="0" borderId="17" xfId="0" applyNumberFormat="1" applyFont="1" applyBorder="1" applyAlignment="1">
      <alignment horizontal="right" vertical="center"/>
    </xf>
    <xf numFmtId="2" fontId="11" fillId="0" borderId="16" xfId="0" applyNumberFormat="1" applyFont="1" applyBorder="1" applyAlignment="1">
      <alignment horizontal="center" vertical="center"/>
    </xf>
    <xf numFmtId="43" fontId="11" fillId="6" borderId="5" xfId="16" applyFont="1" applyFill="1" applyBorder="1" applyAlignment="1">
      <alignment horizontal="center" vertical="center" wrapText="1"/>
    </xf>
    <xf numFmtId="2" fontId="12" fillId="0" borderId="75" xfId="0" applyNumberFormat="1" applyFont="1" applyBorder="1" applyAlignment="1">
      <alignment horizontal="right" vertical="center"/>
    </xf>
    <xf numFmtId="9" fontId="12" fillId="0" borderId="75" xfId="28" applyFont="1" applyFill="1" applyBorder="1" applyAlignment="1">
      <alignment horizontal="right" vertical="center"/>
    </xf>
    <xf numFmtId="2" fontId="12" fillId="0" borderId="5" xfId="0" applyNumberFormat="1" applyFont="1" applyBorder="1" applyAlignment="1">
      <alignment horizontal="right" vertical="center"/>
    </xf>
    <xf numFmtId="2" fontId="11" fillId="0" borderId="4" xfId="0" applyNumberFormat="1" applyFont="1" applyBorder="1" applyAlignment="1">
      <alignment horizontal="right" vertical="center"/>
    </xf>
    <xf numFmtId="2" fontId="12" fillId="0" borderId="63" xfId="0" applyNumberFormat="1" applyFont="1" applyBorder="1" applyAlignment="1">
      <alignment horizontal="right" vertical="center"/>
    </xf>
    <xf numFmtId="2" fontId="11" fillId="0" borderId="4" xfId="2" applyNumberFormat="1" applyFont="1" applyBorder="1" applyAlignment="1">
      <alignment horizontal="right" vertical="center"/>
    </xf>
    <xf numFmtId="2" fontId="12" fillId="0" borderId="4" xfId="28" applyNumberFormat="1" applyFont="1" applyFill="1" applyBorder="1" applyAlignment="1">
      <alignment horizontal="right" vertical="center"/>
    </xf>
    <xf numFmtId="1" fontId="12" fillId="0" borderId="49" xfId="0" applyNumberFormat="1" applyFont="1" applyBorder="1" applyAlignment="1">
      <alignment horizontal="right" vertical="center"/>
    </xf>
    <xf numFmtId="9" fontId="12" fillId="0" borderId="4" xfId="28" applyFont="1" applyFill="1" applyBorder="1" applyAlignment="1">
      <alignment horizontal="right" vertical="center"/>
    </xf>
    <xf numFmtId="4" fontId="11" fillId="0" borderId="75" xfId="28" applyNumberFormat="1" applyFont="1" applyFill="1" applyBorder="1" applyAlignment="1">
      <alignment horizontal="right"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8"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43" fillId="0" borderId="5" xfId="0" applyFont="1" applyBorder="1"/>
    <xf numFmtId="0" fontId="31" fillId="0" borderId="8" xfId="0" applyFont="1" applyBorder="1"/>
    <xf numFmtId="0" fontId="43" fillId="0" borderId="85" xfId="0" applyFont="1" applyBorder="1" applyAlignment="1">
      <alignment vertical="center"/>
    </xf>
    <xf numFmtId="0" fontId="31" fillId="0" borderId="85" xfId="0" applyFont="1" applyBorder="1" applyAlignment="1">
      <alignment horizontal="center"/>
    </xf>
    <xf numFmtId="0" fontId="31" fillId="0" borderId="5" xfId="0" applyFont="1" applyBorder="1"/>
    <xf numFmtId="0" fontId="31" fillId="0" borderId="86" xfId="0" applyFont="1" applyBorder="1"/>
    <xf numFmtId="0" fontId="31" fillId="0" borderId="30" xfId="0" applyFont="1" applyBorder="1"/>
    <xf numFmtId="0" fontId="31" fillId="0" borderId="48" xfId="0" applyFont="1" applyBorder="1"/>
    <xf numFmtId="166" fontId="43" fillId="0" borderId="30" xfId="2" applyFont="1" applyBorder="1"/>
    <xf numFmtId="4" fontId="11" fillId="6" borderId="25" xfId="12" applyNumberFormat="1" applyFont="1" applyFill="1" applyBorder="1" applyAlignment="1">
      <alignment horizontal="right" vertical="center"/>
    </xf>
    <xf numFmtId="0" fontId="31" fillId="0" borderId="8" xfId="0" applyFont="1" applyBorder="1" applyAlignment="1">
      <alignment horizontal="left" vertical="center" wrapText="1"/>
    </xf>
    <xf numFmtId="0" fontId="31" fillId="0" borderId="8" xfId="34" applyFont="1" applyBorder="1">
      <alignment vertical="center"/>
    </xf>
    <xf numFmtId="0" fontId="43" fillId="0" borderId="87" xfId="0" applyFont="1" applyBorder="1" applyAlignment="1">
      <alignment horizontal="center" vertical="center" wrapText="1"/>
    </xf>
    <xf numFmtId="3" fontId="31" fillId="0" borderId="87" xfId="0" applyNumberFormat="1" applyFont="1" applyBorder="1" applyAlignment="1">
      <alignment horizontal="center"/>
    </xf>
    <xf numFmtId="165" fontId="11" fillId="0" borderId="56" xfId="0" applyNumberFormat="1" applyFont="1" applyBorder="1" applyAlignment="1">
      <alignment horizontal="right" vertical="center"/>
    </xf>
    <xf numFmtId="0" fontId="12" fillId="0" borderId="81" xfId="0" applyFont="1" applyBorder="1" applyAlignment="1">
      <alignment vertical="center" wrapText="1"/>
    </xf>
    <xf numFmtId="4" fontId="12" fillId="0" borderId="0" xfId="2" applyNumberFormat="1" applyFont="1" applyFill="1" applyBorder="1" applyAlignment="1">
      <alignment horizontal="right" vertical="center"/>
    </xf>
    <xf numFmtId="0" fontId="26" fillId="0" borderId="4" xfId="30" applyFont="1" applyBorder="1" applyAlignment="1">
      <alignment horizontal="left" vertical="center" wrapText="1"/>
    </xf>
    <xf numFmtId="166" fontId="12" fillId="0" borderId="4" xfId="2" applyFont="1" applyFill="1" applyBorder="1" applyAlignment="1">
      <alignment horizontal="right" vertical="center"/>
    </xf>
    <xf numFmtId="179" fontId="12" fillId="0" borderId="4" xfId="2" applyNumberFormat="1" applyFont="1" applyFill="1" applyBorder="1" applyAlignment="1">
      <alignment horizontal="center" vertical="center"/>
    </xf>
    <xf numFmtId="43" fontId="11" fillId="0" borderId="5" xfId="16" applyFont="1" applyFill="1" applyBorder="1" applyAlignment="1">
      <alignment horizontal="center" vertical="center" wrapText="1"/>
    </xf>
    <xf numFmtId="43" fontId="12" fillId="0" borderId="4" xfId="16" applyFont="1" applyFill="1" applyBorder="1" applyAlignment="1">
      <alignment horizontal="center" vertical="center" wrapText="1"/>
    </xf>
    <xf numFmtId="166" fontId="12" fillId="0" borderId="17" xfId="2" applyFont="1" applyFill="1" applyBorder="1" applyAlignment="1">
      <alignment horizontal="center" vertical="center" wrapText="1"/>
    </xf>
    <xf numFmtId="0" fontId="12" fillId="0" borderId="4" xfId="22" applyFont="1" applyBorder="1" applyAlignment="1">
      <alignment vertical="center" wrapText="1"/>
    </xf>
    <xf numFmtId="167" fontId="11" fillId="0" borderId="5" xfId="16" applyNumberFormat="1" applyFont="1" applyFill="1" applyBorder="1" applyAlignment="1">
      <alignment horizontal="center" vertical="center" wrapText="1"/>
    </xf>
    <xf numFmtId="43" fontId="12" fillId="0" borderId="17" xfId="16" applyFont="1" applyFill="1" applyBorder="1" applyAlignment="1">
      <alignment horizontal="center" vertical="center" wrapText="1"/>
    </xf>
    <xf numFmtId="166" fontId="12" fillId="0" borderId="76" xfId="2" applyFont="1" applyFill="1" applyBorder="1" applyAlignment="1">
      <alignment vertical="center"/>
    </xf>
    <xf numFmtId="166" fontId="12" fillId="0" borderId="77" xfId="2" applyFont="1" applyFill="1" applyBorder="1" applyAlignment="1">
      <alignment vertical="center"/>
    </xf>
    <xf numFmtId="166" fontId="12" fillId="0" borderId="75" xfId="2" applyFont="1" applyFill="1" applyBorder="1" applyAlignment="1">
      <alignment vertical="center"/>
    </xf>
    <xf numFmtId="166" fontId="12" fillId="0" borderId="79" xfId="2" applyFont="1" applyFill="1" applyBorder="1" applyAlignment="1">
      <alignment vertical="center"/>
    </xf>
    <xf numFmtId="166" fontId="12" fillId="0" borderId="4" xfId="2" applyFont="1" applyFill="1" applyBorder="1" applyAlignment="1">
      <alignment horizontal="right" vertical="center" wrapText="1"/>
    </xf>
    <xf numFmtId="166" fontId="12" fillId="0" borderId="4" xfId="0" applyNumberFormat="1" applyFont="1" applyBorder="1" applyAlignment="1">
      <alignment horizontal="right" vertical="center" wrapText="1"/>
    </xf>
    <xf numFmtId="166" fontId="12" fillId="0" borderId="4" xfId="2" applyFont="1" applyBorder="1" applyAlignment="1">
      <alignment horizontal="right" vertical="center" wrapText="1"/>
    </xf>
    <xf numFmtId="0" fontId="45" fillId="0" borderId="4" xfId="0" applyFont="1" applyBorder="1" applyAlignment="1">
      <alignment vertical="center" wrapText="1"/>
    </xf>
    <xf numFmtId="2" fontId="12" fillId="0" borderId="16" xfId="0" applyNumberFormat="1" applyFont="1" applyBorder="1" applyAlignment="1">
      <alignment horizontal="right" vertical="center"/>
    </xf>
    <xf numFmtId="0" fontId="48" fillId="0" borderId="4" xfId="0" applyFont="1" applyBorder="1" applyAlignment="1">
      <alignment vertical="center" wrapText="1"/>
    </xf>
    <xf numFmtId="0" fontId="22" fillId="0" borderId="57" xfId="0" applyFont="1" applyBorder="1" applyAlignment="1">
      <alignment horizontal="center" vertical="center"/>
    </xf>
    <xf numFmtId="0" fontId="50" fillId="9" borderId="0" xfId="35" applyAlignment="1">
      <alignment vertical="center"/>
    </xf>
    <xf numFmtId="166" fontId="12" fillId="8" borderId="0" xfId="2" applyFont="1" applyFill="1" applyAlignment="1">
      <alignment vertical="center"/>
    </xf>
    <xf numFmtId="165" fontId="12" fillId="8" borderId="0" xfId="0" applyNumberFormat="1" applyFont="1" applyFill="1" applyAlignment="1">
      <alignment vertical="center"/>
    </xf>
    <xf numFmtId="0" fontId="47" fillId="0" borderId="0" xfId="0" applyFont="1" applyAlignment="1">
      <alignment horizontal="center" vertical="center"/>
    </xf>
    <xf numFmtId="0" fontId="16" fillId="0" borderId="14" xfId="0" applyFont="1" applyBorder="1" applyAlignment="1">
      <alignment horizontal="center" vertical="center" wrapText="1"/>
    </xf>
    <xf numFmtId="0" fontId="16" fillId="0" borderId="2" xfId="0" applyFont="1" applyBorder="1" applyAlignment="1">
      <alignment vertical="center" wrapText="1"/>
    </xf>
    <xf numFmtId="0" fontId="16" fillId="0" borderId="18" xfId="0" applyFont="1" applyBorder="1" applyAlignment="1">
      <alignment horizontal="center" vertical="center" wrapText="1"/>
    </xf>
    <xf numFmtId="0" fontId="16" fillId="0" borderId="19" xfId="0" applyFont="1" applyBorder="1" applyAlignment="1">
      <alignment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44"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2" fontId="16" fillId="2" borderId="34" xfId="0" applyNumberFormat="1" applyFont="1" applyFill="1" applyBorder="1" applyAlignment="1">
      <alignment horizontal="center" vertical="center" wrapText="1"/>
    </xf>
    <xf numFmtId="2" fontId="16" fillId="2" borderId="36"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1" fontId="16" fillId="2" borderId="2" xfId="0" applyNumberFormat="1" applyFont="1" applyFill="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5" xfId="0" applyFont="1" applyBorder="1" applyAlignment="1">
      <alignment horizontal="center" vertical="center" wrapText="1"/>
    </xf>
    <xf numFmtId="2" fontId="16" fillId="2" borderId="11" xfId="0" applyNumberFormat="1" applyFont="1" applyFill="1" applyBorder="1" applyAlignment="1">
      <alignment horizontal="center" vertical="center" wrapText="1"/>
    </xf>
    <xf numFmtId="2" fontId="16" fillId="2" borderId="14"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1" fontId="16" fillId="2" borderId="12" xfId="0" applyNumberFormat="1" applyFont="1" applyFill="1" applyBorder="1" applyAlignment="1">
      <alignment horizontal="center" vertical="center" wrapText="1"/>
    </xf>
    <xf numFmtId="0" fontId="16" fillId="0" borderId="2" xfId="0" applyFont="1" applyBorder="1" applyAlignment="1">
      <alignment wrapText="1"/>
    </xf>
    <xf numFmtId="0" fontId="16" fillId="0" borderId="19" xfId="0" applyFont="1" applyBorder="1" applyAlignment="1">
      <alignment wrapText="1"/>
    </xf>
    <xf numFmtId="0" fontId="16" fillId="0" borderId="33"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23" xfId="0" applyFont="1" applyBorder="1" applyAlignment="1">
      <alignment horizontal="center" vertical="center"/>
    </xf>
    <xf numFmtId="0" fontId="16" fillId="0" borderId="6" xfId="0" applyFont="1" applyBorder="1" applyAlignment="1">
      <alignment horizontal="center" vertical="center"/>
    </xf>
    <xf numFmtId="0" fontId="16" fillId="0" borderId="43" xfId="0" applyFont="1" applyBorder="1" applyAlignment="1">
      <alignment horizontal="center" vertical="center"/>
    </xf>
    <xf numFmtId="2" fontId="16" fillId="2" borderId="37" xfId="0" applyNumberFormat="1" applyFont="1" applyFill="1" applyBorder="1" applyAlignment="1">
      <alignment horizontal="center" vertical="center" wrapText="1"/>
    </xf>
    <xf numFmtId="0" fontId="16" fillId="2" borderId="82" xfId="0" applyFont="1" applyFill="1" applyBorder="1" applyAlignment="1">
      <alignment horizontal="center" vertical="center" wrapText="1"/>
    </xf>
    <xf numFmtId="0" fontId="16" fillId="2" borderId="49" xfId="0" applyFont="1" applyFill="1" applyBorder="1" applyAlignment="1">
      <alignment horizontal="center" vertical="center" wrapText="1"/>
    </xf>
    <xf numFmtId="1" fontId="16" fillId="2" borderId="82" xfId="0" applyNumberFormat="1" applyFont="1" applyFill="1" applyBorder="1" applyAlignment="1">
      <alignment horizontal="center" vertical="center" wrapText="1"/>
    </xf>
    <xf numFmtId="1" fontId="16" fillId="2" borderId="49" xfId="0" applyNumberFormat="1" applyFont="1" applyFill="1" applyBorder="1" applyAlignment="1">
      <alignment horizontal="center" vertical="center" wrapText="1"/>
    </xf>
    <xf numFmtId="0" fontId="16" fillId="0" borderId="21" xfId="22" applyFont="1" applyBorder="1" applyAlignment="1">
      <alignment horizontal="center" vertical="center" wrapText="1"/>
    </xf>
    <xf numFmtId="0" fontId="16" fillId="0" borderId="22" xfId="22" applyFont="1" applyBorder="1" applyAlignment="1">
      <alignment horizontal="center" vertical="center" wrapText="1"/>
    </xf>
    <xf numFmtId="0" fontId="16" fillId="0" borderId="44" xfId="22" applyFont="1" applyBorder="1" applyAlignment="1">
      <alignment horizontal="center" vertical="center" wrapText="1"/>
    </xf>
    <xf numFmtId="0" fontId="16" fillId="0" borderId="23" xfId="22" applyFont="1" applyBorder="1" applyAlignment="1">
      <alignment horizontal="center" vertical="center" wrapText="1"/>
    </xf>
    <xf numFmtId="0" fontId="16" fillId="0" borderId="6" xfId="22" applyFont="1" applyBorder="1" applyAlignment="1">
      <alignment horizontal="center" vertical="center" wrapText="1"/>
    </xf>
    <xf numFmtId="0" fontId="16" fillId="0" borderId="43" xfId="22" applyFont="1" applyBorder="1" applyAlignment="1">
      <alignment horizontal="center" vertical="center" wrapText="1"/>
    </xf>
    <xf numFmtId="2" fontId="16" fillId="2" borderId="21" xfId="0" applyNumberFormat="1" applyFont="1" applyFill="1" applyBorder="1" applyAlignment="1">
      <alignment horizontal="center" vertical="center" wrapText="1"/>
    </xf>
    <xf numFmtId="2" fontId="16" fillId="2" borderId="35" xfId="0" applyNumberFormat="1"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9" xfId="0" applyFont="1" applyFill="1" applyBorder="1" applyAlignment="1">
      <alignment horizontal="center" vertical="center" wrapText="1"/>
    </xf>
    <xf numFmtId="1" fontId="16" fillId="2" borderId="31" xfId="0" applyNumberFormat="1" applyFont="1" applyFill="1" applyBorder="1" applyAlignment="1">
      <alignment horizontal="center" vertical="center" wrapText="1"/>
    </xf>
    <xf numFmtId="1" fontId="16" fillId="2" borderId="9" xfId="0" applyNumberFormat="1" applyFont="1" applyFill="1" applyBorder="1" applyAlignment="1">
      <alignment horizontal="center" vertical="center" wrapText="1"/>
    </xf>
    <xf numFmtId="2" fontId="16" fillId="2" borderId="23" xfId="0" applyNumberFormat="1" applyFont="1" applyFill="1" applyBorder="1" applyAlignment="1">
      <alignment horizontal="center" vertical="center" wrapText="1"/>
    </xf>
    <xf numFmtId="0" fontId="16" fillId="2" borderId="84" xfId="0" applyFont="1" applyFill="1" applyBorder="1" applyAlignment="1">
      <alignment horizontal="center" vertical="center" wrapText="1"/>
    </xf>
    <xf numFmtId="1" fontId="16" fillId="2" borderId="84" xfId="0" applyNumberFormat="1"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2" borderId="19" xfId="0" applyFont="1" applyFill="1" applyBorder="1" applyAlignment="1">
      <alignment horizontal="center" vertical="center" wrapText="1"/>
    </xf>
    <xf numFmtId="1" fontId="16" fillId="2" borderId="19" xfId="0" applyNumberFormat="1" applyFont="1" applyFill="1" applyBorder="1" applyAlignment="1">
      <alignment horizontal="center" vertical="center" wrapText="1"/>
    </xf>
    <xf numFmtId="0" fontId="11" fillId="0" borderId="23" xfId="20" applyFont="1" applyBorder="1" applyAlignment="1">
      <alignment horizontal="center" vertical="center"/>
    </xf>
    <xf numFmtId="0" fontId="11" fillId="0" borderId="6" xfId="20" applyFont="1" applyBorder="1" applyAlignment="1">
      <alignment horizontal="center" vertical="center"/>
    </xf>
    <xf numFmtId="0" fontId="11" fillId="0" borderId="43" xfId="20" applyFont="1" applyBorder="1" applyAlignment="1">
      <alignment horizontal="center" vertical="center"/>
    </xf>
    <xf numFmtId="0" fontId="10" fillId="0" borderId="5" xfId="20" applyFont="1" applyBorder="1" applyAlignment="1">
      <alignment horizontal="left" vertical="center" wrapText="1"/>
    </xf>
    <xf numFmtId="0" fontId="10" fillId="0" borderId="0" xfId="20" applyFont="1" applyAlignment="1">
      <alignment horizontal="left" vertical="center" wrapText="1"/>
    </xf>
    <xf numFmtId="0" fontId="10" fillId="0" borderId="68" xfId="20" applyFont="1" applyBorder="1" applyAlignment="1">
      <alignment horizontal="left" vertical="center" wrapText="1"/>
    </xf>
    <xf numFmtId="0" fontId="11" fillId="0" borderId="73" xfId="20" applyFont="1" applyBorder="1" applyAlignment="1">
      <alignment horizontal="left" vertical="center" wrapText="1"/>
    </xf>
    <xf numFmtId="0" fontId="11" fillId="0" borderId="6" xfId="20" applyFont="1" applyBorder="1" applyAlignment="1">
      <alignment horizontal="left" vertical="center" wrapText="1"/>
    </xf>
    <xf numFmtId="0" fontId="11" fillId="0" borderId="72" xfId="20" applyFont="1" applyBorder="1" applyAlignment="1">
      <alignment horizontal="left" vertical="center" wrapText="1"/>
    </xf>
    <xf numFmtId="0" fontId="13" fillId="4" borderId="67" xfId="20" applyFont="1" applyFill="1" applyBorder="1" applyAlignment="1">
      <alignment horizontal="center" vertical="center" wrapText="1"/>
    </xf>
    <xf numFmtId="0" fontId="13" fillId="4" borderId="29" xfId="20" applyFont="1" applyFill="1" applyBorder="1" applyAlignment="1">
      <alignment horizontal="center" vertical="center" wrapText="1"/>
    </xf>
    <xf numFmtId="0" fontId="11" fillId="0" borderId="5" xfId="20" applyFont="1" applyBorder="1" applyAlignment="1">
      <alignment horizontal="center" vertical="center" wrapText="1"/>
    </xf>
    <xf numFmtId="0" fontId="11" fillId="0" borderId="0" xfId="20" applyFont="1" applyAlignment="1">
      <alignment horizontal="center" vertical="center" wrapText="1"/>
    </xf>
    <xf numFmtId="0" fontId="11" fillId="0" borderId="68" xfId="20" applyFont="1" applyBorder="1" applyAlignment="1">
      <alignment horizontal="center" vertical="center" wrapText="1"/>
    </xf>
    <xf numFmtId="0" fontId="11" fillId="0" borderId="5" xfId="20" applyFont="1" applyBorder="1" applyAlignment="1">
      <alignment horizontal="left" vertical="center" wrapText="1"/>
    </xf>
    <xf numFmtId="0" fontId="11" fillId="0" borderId="0" xfId="20" applyFont="1" applyAlignment="1">
      <alignment horizontal="left" vertical="center" wrapText="1"/>
    </xf>
    <xf numFmtId="0" fontId="11" fillId="0" borderId="68" xfId="20" applyFont="1" applyBorder="1" applyAlignment="1">
      <alignment horizontal="left" vertical="center" wrapText="1"/>
    </xf>
    <xf numFmtId="0" fontId="10" fillId="0" borderId="21" xfId="20" applyFont="1" applyBorder="1" applyAlignment="1">
      <alignment horizontal="center" vertical="center"/>
    </xf>
    <xf numFmtId="0" fontId="10" fillId="0" borderId="22" xfId="20" applyFont="1" applyBorder="1" applyAlignment="1">
      <alignment horizontal="center" vertical="center"/>
    </xf>
    <xf numFmtId="0" fontId="10" fillId="0" borderId="44" xfId="20" applyFont="1" applyBorder="1" applyAlignment="1">
      <alignment horizontal="center" vertical="center"/>
    </xf>
    <xf numFmtId="0" fontId="10" fillId="0" borderId="7" xfId="20" applyFont="1" applyBorder="1" applyAlignment="1">
      <alignment horizontal="center" vertical="center"/>
    </xf>
    <xf numFmtId="0" fontId="10" fillId="0" borderId="0" xfId="20" applyFont="1" applyAlignment="1">
      <alignment horizontal="center" vertical="center"/>
    </xf>
    <xf numFmtId="0" fontId="10" fillId="0" borderId="38" xfId="20" applyFont="1" applyBorder="1" applyAlignment="1">
      <alignment horizontal="center" vertical="center"/>
    </xf>
    <xf numFmtId="0" fontId="11" fillId="0" borderId="5" xfId="20" applyFont="1" applyBorder="1" applyAlignment="1">
      <alignment horizontal="left" vertical="center"/>
    </xf>
    <xf numFmtId="0" fontId="11" fillId="0" borderId="0" xfId="20" applyFont="1" applyAlignment="1">
      <alignment horizontal="left" vertical="center"/>
    </xf>
    <xf numFmtId="0" fontId="11" fillId="0" borderId="68" xfId="20" applyFont="1" applyBorder="1" applyAlignment="1">
      <alignment horizontal="left" vertical="center"/>
    </xf>
    <xf numFmtId="0" fontId="10" fillId="3" borderId="69" xfId="20" applyFont="1" applyFill="1" applyBorder="1" applyAlignment="1">
      <alignment horizontal="center" vertical="center"/>
    </xf>
    <xf numFmtId="0" fontId="10" fillId="3" borderId="67" xfId="20" applyFont="1" applyFill="1" applyBorder="1" applyAlignment="1">
      <alignment horizontal="center" vertical="center"/>
    </xf>
    <xf numFmtId="0" fontId="10" fillId="3" borderId="29" xfId="20" applyFont="1" applyFill="1" applyBorder="1" applyAlignment="1">
      <alignment horizontal="center" vertical="center"/>
    </xf>
    <xf numFmtId="0" fontId="11" fillId="0" borderId="70" xfId="20" applyFont="1" applyBorder="1" applyAlignment="1">
      <alignment horizontal="center" vertical="center"/>
    </xf>
    <xf numFmtId="0" fontId="11" fillId="0" borderId="22" xfId="20" applyFont="1" applyBorder="1" applyAlignment="1">
      <alignment horizontal="center" vertical="center"/>
    </xf>
    <xf numFmtId="0" fontId="11" fillId="0" borderId="71" xfId="20" applyFont="1" applyBorder="1" applyAlignment="1">
      <alignment horizontal="center" vertical="center"/>
    </xf>
    <xf numFmtId="0" fontId="11" fillId="0" borderId="5" xfId="20" applyFont="1" applyBorder="1" applyAlignment="1">
      <alignment horizontal="center" vertical="center"/>
    </xf>
    <xf numFmtId="0" fontId="11" fillId="0" borderId="0" xfId="20" applyFont="1" applyAlignment="1">
      <alignment horizontal="center" vertical="center"/>
    </xf>
    <xf numFmtId="0" fontId="11" fillId="0" borderId="68" xfId="20" applyFont="1" applyBorder="1" applyAlignment="1">
      <alignment horizontal="center" vertical="center"/>
    </xf>
    <xf numFmtId="0" fontId="11" fillId="0" borderId="0" xfId="0" applyFont="1" applyAlignment="1">
      <alignment horizontal="left" vertical="top" wrapText="1"/>
    </xf>
    <xf numFmtId="2" fontId="34" fillId="0" borderId="7" xfId="0" applyNumberFormat="1" applyFont="1" applyBorder="1" applyAlignment="1">
      <alignment horizontal="center" vertical="center"/>
    </xf>
    <xf numFmtId="2" fontId="34" fillId="0" borderId="0" xfId="0" applyNumberFormat="1" applyFont="1" applyAlignment="1">
      <alignment horizontal="center" vertical="center"/>
    </xf>
    <xf numFmtId="2" fontId="34" fillId="0" borderId="38" xfId="0" applyNumberFormat="1" applyFont="1" applyBorder="1" applyAlignment="1">
      <alignment horizontal="center" vertical="center"/>
    </xf>
    <xf numFmtId="0" fontId="12" fillId="5" borderId="0" xfId="0" applyFont="1" applyFill="1" applyAlignment="1">
      <alignment horizontal="left" vertical="top"/>
    </xf>
    <xf numFmtId="0" fontId="11" fillId="0" borderId="0" xfId="0" applyFont="1" applyAlignment="1">
      <alignment horizontal="left" vertical="center"/>
    </xf>
    <xf numFmtId="0" fontId="10" fillId="0" borderId="40" xfId="0" applyFont="1" applyBorder="1" applyAlignment="1">
      <alignment horizontal="left" vertical="center"/>
    </xf>
    <xf numFmtId="0" fontId="10" fillId="0" borderId="45" xfId="0" applyFont="1" applyBorder="1" applyAlignment="1">
      <alignment horizontal="left" vertical="center"/>
    </xf>
    <xf numFmtId="0" fontId="10" fillId="0" borderId="52" xfId="0" applyFont="1" applyBorder="1" applyAlignment="1">
      <alignment horizontal="left" vertical="center"/>
    </xf>
    <xf numFmtId="0" fontId="10" fillId="7" borderId="28" xfId="0" applyFont="1" applyFill="1" applyBorder="1" applyAlignment="1">
      <alignment horizontal="center" vertical="center" wrapText="1"/>
    </xf>
    <xf numFmtId="0" fontId="10" fillId="7" borderId="67" xfId="0" applyFont="1" applyFill="1" applyBorder="1" applyAlignment="1">
      <alignment horizontal="center" vertical="center" wrapText="1"/>
    </xf>
    <xf numFmtId="0" fontId="10" fillId="7" borderId="83" xfId="0" applyFont="1" applyFill="1" applyBorder="1" applyAlignment="1">
      <alignment horizontal="center" vertical="center" wrapText="1"/>
    </xf>
    <xf numFmtId="0" fontId="16" fillId="2" borderId="3" xfId="0"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0" fontId="39" fillId="7" borderId="28" xfId="0" applyFont="1" applyFill="1" applyBorder="1" applyAlignment="1">
      <alignment horizontal="center" vertical="center" wrapText="1"/>
    </xf>
    <xf numFmtId="0" fontId="39" fillId="7" borderId="67" xfId="0" applyFont="1" applyFill="1" applyBorder="1" applyAlignment="1">
      <alignment horizontal="center" vertical="center" wrapText="1"/>
    </xf>
    <xf numFmtId="0" fontId="39" fillId="7" borderId="83" xfId="0" applyFont="1" applyFill="1" applyBorder="1" applyAlignment="1">
      <alignment horizontal="center" vertical="center" wrapText="1"/>
    </xf>
    <xf numFmtId="0" fontId="10" fillId="7" borderId="84"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8"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8" xfId="0" applyFont="1" applyBorder="1" applyAlignment="1">
      <alignment horizontal="left" vertical="center" wrapText="1"/>
    </xf>
  </cellXfs>
  <cellStyles count="36">
    <cellStyle name="2decimal" xfId="1" xr:uid="{00000000-0005-0000-0000-000000000000}"/>
    <cellStyle name="Comma" xfId="2" builtinId="3"/>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B000000}"/>
    <cellStyle name="Comma 3" xfId="12" xr:uid="{00000000-0005-0000-0000-00000C000000}"/>
    <cellStyle name="Comma 4" xfId="13" xr:uid="{00000000-0005-0000-0000-00000D000000}"/>
    <cellStyle name="Comma 5" xfId="14" xr:uid="{00000000-0005-0000-0000-00000E000000}"/>
    <cellStyle name="Comma 6" xfId="15" xr:uid="{00000000-0005-0000-0000-00000F000000}"/>
    <cellStyle name="Comma 9" xfId="29" xr:uid="{00000000-0005-0000-0000-000010000000}"/>
    <cellStyle name="Comma_Final Version of Engineer's Estimate - Lanet" xfId="16" xr:uid="{00000000-0005-0000-0000-000011000000}"/>
    <cellStyle name="Currency [0]b" xfId="17" xr:uid="{00000000-0005-0000-0000-000012000000}"/>
    <cellStyle name="currency(2)" xfId="18" xr:uid="{00000000-0005-0000-0000-000013000000}"/>
    <cellStyle name="Neutral" xfId="35" builtinId="28"/>
    <cellStyle name="Normal" xfId="0" builtinId="0"/>
    <cellStyle name="Normal - Style1" xfId="19" xr:uid="{00000000-0005-0000-0000-000015000000}"/>
    <cellStyle name="Normal 2" xfId="20" xr:uid="{00000000-0005-0000-0000-000016000000}"/>
    <cellStyle name="Normal 2 2 2" xfId="32" xr:uid="{00000000-0005-0000-0000-000017000000}"/>
    <cellStyle name="Normal 3" xfId="21" xr:uid="{00000000-0005-0000-0000-000018000000}"/>
    <cellStyle name="Normal 5 2" xfId="33" xr:uid="{00000000-0005-0000-0000-000019000000}"/>
    <cellStyle name="Normal_BOQ 13 (SITE WORKS)-bungoma" xfId="30" xr:uid="{00000000-0005-0000-0000-00001A000000}"/>
    <cellStyle name="Normal_Final Version of Engineer's Estimate - Lanet" xfId="22" xr:uid="{00000000-0005-0000-0000-00001B000000}"/>
    <cellStyle name="Œ…‹æØ‚è_»ÌÞºÝ(3ŽÐ)”äŠr" xfId="23" xr:uid="{00000000-0005-0000-0000-00001C000000}"/>
    <cellStyle name="Percent" xfId="28" builtinId="5"/>
    <cellStyle name="Percent 2" xfId="24" xr:uid="{00000000-0005-0000-0000-00001E000000}"/>
    <cellStyle name="Percent 3" xfId="25" xr:uid="{00000000-0005-0000-0000-00001F000000}"/>
    <cellStyle name="Standard_BOQHA4" xfId="26" xr:uid="{00000000-0005-0000-0000-000020000000}"/>
    <cellStyle name="Style 1" xfId="27" xr:uid="{00000000-0005-0000-0000-000021000000}"/>
    <cellStyle name="常规_赞比亚四城市供水报价" xfId="31" xr:uid="{00000000-0005-0000-0000-000022000000}"/>
    <cellStyle name="標準 2 3" xfId="34"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ll%20Users\Documents\KIGALI%20FREE%20ZONE%20DRAFT\docs\BOQ%20and%20cash%20flow\WINDOWS\TEMP\Tio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Unit%20rate%20analysis%20MEZ-draft%2019th%20May%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CTUR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_SUMMARY"/>
      <sheetName val="BILL_1"/>
      <sheetName val="BILL_4"/>
      <sheetName val="BILL_5"/>
      <sheetName val="BILL_7"/>
      <sheetName val="BILL_8"/>
      <sheetName val="BILL_9"/>
      <sheetName val="BILL_11_(B)"/>
      <sheetName val="BILL_12"/>
      <sheetName val="BILL_13"/>
      <sheetName val="BILL_15"/>
      <sheetName val="BILL_16"/>
      <sheetName val="BILL_17"/>
      <sheetName val="BILL_17_A"/>
      <sheetName val="BILL_20"/>
      <sheetName val="BILL_21"/>
      <sheetName val="BILL_22"/>
      <sheetName val="Bill_23"/>
      <sheetName val="BILL_24_(A) "/>
      <sheetName val="BILL_24_(C)"/>
      <sheetName val="BILL_25"/>
      <sheetName val="Bill No.26"/>
      <sheetName val="UNIT_RATE_ANALYSIS"/>
      <sheetName val="Material"/>
      <sheetName val="Material_delivery_trip"/>
      <sheetName val="Reinforcement_analysis"/>
      <sheetName val="Labour"/>
      <sheetName val="Equipment"/>
      <sheetName val="Bill_1_01"/>
      <sheetName val="Bill_1_03"/>
      <sheetName val="Bill_1_04"/>
      <sheetName val="Bill_1_05"/>
      <sheetName val="Bill_1_06"/>
      <sheetName val="Bill_1_07"/>
      <sheetName val="Bill_1_08"/>
      <sheetName val="Bill_1_09"/>
      <sheetName val="Bill_1_10"/>
      <sheetName val="Bill_1_11"/>
      <sheetName val="Bill_1_12"/>
      <sheetName val="Bill_1_13"/>
      <sheetName val="Bill_1_14"/>
      <sheetName val="Bill_1_17"/>
      <sheetName val="Bill_1_19"/>
      <sheetName val="Bill_1_23"/>
      <sheetName val="Bill_1_25"/>
      <sheetName val="Bill_4_01"/>
      <sheetName val="Bill_4_02"/>
      <sheetName val="Bill_4_03(a)"/>
      <sheetName val="Bill_4_03(b)"/>
      <sheetName val="Bill_4_03(c)_"/>
      <sheetName val="Bill_4_03(d)"/>
      <sheetName val="Bill_4_04_(a)"/>
      <sheetName val="Bill_4_04_(b)"/>
      <sheetName val="Bill_4_04_(c)_"/>
      <sheetName val="Bill_4_04_(d)"/>
      <sheetName val="Bill_5_01"/>
      <sheetName val="Bill_5_02"/>
      <sheetName val="Bill_5_03"/>
      <sheetName val="Bill_5_04"/>
      <sheetName val="Bill_5_05"/>
      <sheetName val="Bill_5_06"/>
      <sheetName val="Bill_5_07"/>
      <sheetName val="Bill_5_08"/>
      <sheetName val="Bill_5_09_(a)"/>
      <sheetName val="Bill_5_09_(b)_"/>
      <sheetName val="Bill_5_10"/>
      <sheetName val="Bill_5_11"/>
      <sheetName val="Bill_5_12"/>
      <sheetName val="Bill_5_13_(a)"/>
      <sheetName val="Bill_5_13(b)"/>
      <sheetName val="Bill_5_13(c)_"/>
      <sheetName val="Bill_5_13(d)"/>
      <sheetName val="Bill_5_13(e)_"/>
      <sheetName val="Bill_5_13(f)"/>
      <sheetName val="Bill_7_01"/>
      <sheetName val="Bill_7_02"/>
      <sheetName val="Bill_7_03"/>
      <sheetName val="Bill_7_04"/>
      <sheetName val="Bill_7_05"/>
      <sheetName val="Bill_7_06"/>
      <sheetName val="Bill_8_01"/>
      <sheetName val="Bill_8_02"/>
      <sheetName val="Bill_8_03"/>
      <sheetName val="Bill_8_04"/>
      <sheetName val="Bill_8_05"/>
      <sheetName val="Bill_8_06"/>
      <sheetName val="Bill_8_07"/>
      <sheetName val="Bill_8_08"/>
      <sheetName val="Bill_8_09"/>
      <sheetName val="Bill_8_10_(a)"/>
      <sheetName val="Bill_8_10_(b)"/>
      <sheetName val="Bill_8_11_(a)_"/>
      <sheetName val="Bill_8_11_(c)"/>
      <sheetName val="Bill_8_12__(a)"/>
      <sheetName val="Bill_8_12__(b)"/>
      <sheetName val="Bill_8_13_(a)"/>
      <sheetName val="Bill_8_13_(b)"/>
      <sheetName val="Bill_8_14_(a)_"/>
      <sheetName val="Bill_8_cover_slab(a)"/>
      <sheetName val="Bill_8_14_(b)"/>
      <sheetName val="Bill_8_cover_slab(b)"/>
      <sheetName val="Bill_8_14_(c)_"/>
      <sheetName val="Bill_8_15_(a)"/>
      <sheetName val="Bill_8_15_(b)_"/>
      <sheetName val="Bill_8_16"/>
      <sheetName val="Bill_8_17_(a)"/>
      <sheetName val="Bill_8_17_(b)_"/>
      <sheetName val="Bill_8_18"/>
      <sheetName val="Bill_9-01"/>
      <sheetName val="Bill_9-02"/>
      <sheetName val="Bill_9_03"/>
      <sheetName val="Bill_9-04"/>
      <sheetName val="Bill_11_B_(a)"/>
      <sheetName val="Bill_11_B_(b)"/>
      <sheetName val="Bill_12_1"/>
      <sheetName val="Bill_13_01"/>
      <sheetName val="Bill_15_01"/>
      <sheetName val="Bill_15_02"/>
      <sheetName val="Bill_16_01_"/>
      <sheetName val="Bill_16_02"/>
      <sheetName val="Bill_17_01"/>
      <sheetName val="Bill_17_02"/>
      <sheetName val="Bill_17_03"/>
      <sheetName val="Bill_17_04"/>
      <sheetName val="Bill_17_05_(a)"/>
      <sheetName val="Bill_17_05_(b)"/>
      <sheetName val="Bill_17_06_(a)"/>
      <sheetName val="Bill_17_06_(b)"/>
      <sheetName val="Bill_20_2_(2)"/>
      <sheetName val="Bill_17_06"/>
      <sheetName val="Bill_20_01"/>
      <sheetName val="Bill_20_02"/>
      <sheetName val="Bill_20_03_(a)__"/>
      <sheetName val="Bill_20_04_(a)___"/>
      <sheetName val="Bill_20_05"/>
      <sheetName val="Bill_20_06_(a)____"/>
      <sheetName val="Bill_20_06_(b)____"/>
      <sheetName val="Bill_20_06_(c)____"/>
      <sheetName val="Bill_20_07_(a)"/>
      <sheetName val="Bill_20_07_(b)_"/>
      <sheetName val="Bill_20_07_(c)_"/>
      <sheetName val="Bill_20_07_(d)"/>
      <sheetName val="Bill_20_08_(a)"/>
      <sheetName val="Bill_20_08_(b)__"/>
      <sheetName val="Bill_20_09_(a)"/>
      <sheetName val="Bill_20_09_(b)_"/>
      <sheetName val="Bill_20_10"/>
      <sheetName val="Bill_20_11_(a)"/>
      <sheetName val="Bill_20_11_(b)"/>
      <sheetName val="Bill_20_11_(c)_"/>
      <sheetName val="Bill_20_12"/>
      <sheetName val="Bill_20_13_(a)"/>
      <sheetName val="Bill_20_13_(b)_"/>
      <sheetName val="Bill_20_13_(c)__"/>
      <sheetName val="Bill_20_14"/>
      <sheetName val="Bill_20_15"/>
      <sheetName val="Bill_20_16"/>
      <sheetName val="Bill_20_17_"/>
      <sheetName val="Bill_20_18_"/>
      <sheetName val="Bill_20_19"/>
      <sheetName val="Bill_21_01_(a)"/>
      <sheetName val="Bill_21_01_(b)"/>
      <sheetName val="Bill_21_02"/>
      <sheetName val="Bill_24_A"/>
      <sheetName val="QUANTITY_CALCULATIONS"/>
      <sheetName val="Bill_4_cal"/>
      <sheetName val="Bill_5_Cal"/>
      <sheetName val="Bill-5_13"/>
      <sheetName val="Bill-7_05"/>
      <sheetName val="Bill_8_011"/>
      <sheetName val="Bill_8_Pipe_culverts_"/>
      <sheetName val="Bill_8_07-09"/>
      <sheetName val="Bill_8_14_(a)"/>
      <sheetName val="Bill_8_14_(b)_"/>
      <sheetName val="Bill_8_15"/>
      <sheetName val="Bill_8-20"/>
      <sheetName val="Bill-9-02"/>
      <sheetName val="Bill_11_b1"/>
      <sheetName val="Bill_13_cal"/>
      <sheetName val="Bill-15"/>
      <sheetName val="Bill-16"/>
      <sheetName val="Bill_17_B_C_concrete"/>
      <sheetName val="Bill_17_B_C_shutter"/>
      <sheetName val="Bill_17_Port_Gate"/>
      <sheetName val="Bill_17-06"/>
      <sheetName val="Bill-20.01"/>
      <sheetName val="Bill-20_09"/>
      <sheetName val="Bill-20_10"/>
      <sheetName val="Bill-20_11_$_20_12"/>
      <sheetName val="Bill-20-13"/>
      <sheetName val="Bill-20_14 "/>
      <sheetName val="Bill-20_19"/>
      <sheetName val="Bil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C1">
            <v>12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M199"/>
  <sheetViews>
    <sheetView tabSelected="1" view="pageBreakPreview" zoomScale="130" zoomScaleNormal="100" zoomScaleSheetLayoutView="130" workbookViewId="0">
      <selection activeCell="B190" sqref="B190"/>
    </sheetView>
  </sheetViews>
  <sheetFormatPr defaultColWidth="9.15625" defaultRowHeight="15"/>
  <cols>
    <col min="1" max="1" width="6" style="50" customWidth="1"/>
    <col min="2" max="2" width="44.26171875" style="37" customWidth="1"/>
    <col min="3" max="3" width="8.9453125" style="52" customWidth="1"/>
    <col min="4" max="4" width="7.89453125" style="54" customWidth="1"/>
    <col min="5" max="5" width="13.41796875" style="55" customWidth="1"/>
    <col min="6" max="6" width="13.5234375" style="56" customWidth="1"/>
    <col min="7" max="7" width="9.15625" style="37" hidden="1" customWidth="1"/>
    <col min="8" max="8" width="13.734375" style="75" hidden="1" customWidth="1"/>
    <col min="9" max="9" width="10.5234375" style="37" hidden="1" customWidth="1"/>
    <col min="10" max="10" width="0.3671875" style="37" customWidth="1"/>
    <col min="11" max="16384" width="9.15625" style="37"/>
  </cols>
  <sheetData>
    <row r="1" spans="1:8" s="73" customFormat="1">
      <c r="A1" s="544" t="s">
        <v>0</v>
      </c>
      <c r="B1" s="545"/>
      <c r="C1" s="545"/>
      <c r="D1" s="545"/>
      <c r="E1" s="545"/>
      <c r="F1" s="546"/>
      <c r="H1" s="74"/>
    </row>
    <row r="2" spans="1:8" s="73" customFormat="1" ht="15.3" thickBot="1">
      <c r="A2" s="547" t="s">
        <v>1</v>
      </c>
      <c r="B2" s="548"/>
      <c r="C2" s="548"/>
      <c r="D2" s="548"/>
      <c r="E2" s="548"/>
      <c r="F2" s="549"/>
      <c r="H2" s="74"/>
    </row>
    <row r="3" spans="1:8" s="48" customFormat="1">
      <c r="A3" s="558" t="s">
        <v>2</v>
      </c>
      <c r="B3" s="560" t="s">
        <v>3</v>
      </c>
      <c r="C3" s="560" t="s">
        <v>4</v>
      </c>
      <c r="D3" s="561" t="s">
        <v>5</v>
      </c>
      <c r="E3" s="24" t="s">
        <v>6</v>
      </c>
      <c r="F3" s="25" t="s">
        <v>7</v>
      </c>
      <c r="H3" s="47"/>
    </row>
    <row r="4" spans="1:8">
      <c r="A4" s="559"/>
      <c r="B4" s="552"/>
      <c r="C4" s="552"/>
      <c r="D4" s="553"/>
      <c r="E4" s="28" t="s">
        <v>8</v>
      </c>
      <c r="F4" s="29" t="s">
        <v>8</v>
      </c>
    </row>
    <row r="5" spans="1:8">
      <c r="A5" s="32"/>
      <c r="B5" s="33"/>
      <c r="C5" s="34"/>
      <c r="D5" s="35"/>
      <c r="E5" s="36"/>
      <c r="F5" s="151"/>
      <c r="H5" s="37"/>
    </row>
    <row r="6" spans="1:8">
      <c r="A6" s="412" t="s">
        <v>202</v>
      </c>
      <c r="B6" s="413" t="s">
        <v>203</v>
      </c>
      <c r="C6" s="34"/>
      <c r="D6" s="77"/>
      <c r="E6" s="152"/>
      <c r="F6" s="49"/>
      <c r="H6" s="37"/>
    </row>
    <row r="7" spans="1:8">
      <c r="A7" s="412"/>
      <c r="B7" s="414"/>
      <c r="C7" s="34"/>
      <c r="D7" s="77"/>
      <c r="E7" s="152"/>
      <c r="F7" s="49"/>
      <c r="H7" s="37"/>
    </row>
    <row r="8" spans="1:8">
      <c r="A8" s="38">
        <v>1.01</v>
      </c>
      <c r="B8" s="164" t="s">
        <v>204</v>
      </c>
      <c r="C8" s="415" t="s">
        <v>147</v>
      </c>
      <c r="D8" s="475">
        <v>1</v>
      </c>
      <c r="E8" s="152"/>
      <c r="F8" s="416"/>
      <c r="H8" s="37"/>
    </row>
    <row r="9" spans="1:8">
      <c r="A9" s="417"/>
      <c r="B9" s="164"/>
      <c r="C9" s="34"/>
      <c r="D9" s="77"/>
      <c r="E9" s="152"/>
      <c r="F9" s="49"/>
      <c r="H9" s="37"/>
    </row>
    <row r="10" spans="1:8">
      <c r="A10" s="38">
        <v>1.02</v>
      </c>
      <c r="B10" s="164" t="s">
        <v>205</v>
      </c>
      <c r="C10" s="415" t="s">
        <v>147</v>
      </c>
      <c r="D10" s="475">
        <v>1</v>
      </c>
      <c r="E10" s="152"/>
      <c r="F10" s="416"/>
      <c r="H10" s="37"/>
    </row>
    <row r="11" spans="1:8">
      <c r="A11" s="412"/>
      <c r="B11" s="164"/>
      <c r="C11" s="34"/>
      <c r="D11" s="77"/>
      <c r="E11" s="40"/>
      <c r="F11" s="49"/>
      <c r="H11" s="37"/>
    </row>
    <row r="12" spans="1:8" ht="30">
      <c r="A12" s="38">
        <v>1.03</v>
      </c>
      <c r="B12" s="164" t="s">
        <v>206</v>
      </c>
      <c r="C12" s="415" t="s">
        <v>147</v>
      </c>
      <c r="D12" s="475">
        <v>1</v>
      </c>
      <c r="E12" s="152"/>
      <c r="F12" s="416"/>
      <c r="H12" s="37"/>
    </row>
    <row r="13" spans="1:8">
      <c r="A13" s="412"/>
      <c r="B13" s="164"/>
      <c r="C13" s="34"/>
      <c r="D13" s="77"/>
      <c r="E13" s="40"/>
      <c r="F13" s="49"/>
      <c r="H13" s="37"/>
    </row>
    <row r="14" spans="1:8">
      <c r="A14" s="38">
        <v>1.04</v>
      </c>
      <c r="B14" s="418" t="s">
        <v>207</v>
      </c>
      <c r="C14" s="419" t="s">
        <v>147</v>
      </c>
      <c r="D14" s="475">
        <v>1</v>
      </c>
      <c r="E14" s="152"/>
      <c r="F14" s="420"/>
      <c r="H14" s="37"/>
    </row>
    <row r="15" spans="1:8">
      <c r="A15" s="38"/>
      <c r="B15" s="39"/>
      <c r="C15" s="34"/>
      <c r="D15" s="77"/>
      <c r="E15" s="40"/>
      <c r="F15" s="41"/>
      <c r="H15" s="37"/>
    </row>
    <row r="16" spans="1:8">
      <c r="A16" s="412" t="s">
        <v>208</v>
      </c>
      <c r="B16" s="413" t="s">
        <v>209</v>
      </c>
      <c r="C16" s="34"/>
      <c r="D16" s="77"/>
      <c r="E16" s="40"/>
      <c r="F16" s="41"/>
      <c r="H16" s="37"/>
    </row>
    <row r="17" spans="1:13">
      <c r="A17" s="412"/>
      <c r="B17" s="413"/>
      <c r="C17" s="34"/>
      <c r="D17" s="77"/>
      <c r="E17" s="40"/>
      <c r="F17" s="41"/>
      <c r="H17" s="37"/>
    </row>
    <row r="18" spans="1:13">
      <c r="A18" s="32"/>
      <c r="B18" s="154" t="s">
        <v>210</v>
      </c>
      <c r="C18" s="34"/>
      <c r="D18" s="77"/>
      <c r="E18" s="40"/>
      <c r="F18" s="49"/>
      <c r="H18" s="37"/>
    </row>
    <row r="19" spans="1:13">
      <c r="A19" s="38"/>
      <c r="B19" s="154"/>
      <c r="C19" s="34"/>
      <c r="D19" s="77"/>
      <c r="E19" s="152"/>
      <c r="F19" s="49"/>
      <c r="H19" s="37"/>
    </row>
    <row r="20" spans="1:13" ht="75">
      <c r="A20" s="38">
        <v>2.0099999999999998</v>
      </c>
      <c r="B20" s="164" t="s">
        <v>542</v>
      </c>
      <c r="C20" s="34" t="s">
        <v>147</v>
      </c>
      <c r="D20" s="475">
        <v>1</v>
      </c>
      <c r="E20" s="152"/>
      <c r="F20" s="420"/>
      <c r="H20" s="37"/>
      <c r="M20" s="536"/>
    </row>
    <row r="21" spans="1:13">
      <c r="A21" s="32"/>
      <c r="B21" s="39"/>
      <c r="C21" s="43"/>
      <c r="D21" s="77"/>
      <c r="E21" s="40"/>
      <c r="F21" s="155"/>
      <c r="H21" s="37"/>
    </row>
    <row r="22" spans="1:13">
      <c r="A22" s="32"/>
      <c r="B22" s="421" t="s">
        <v>211</v>
      </c>
      <c r="C22" s="34"/>
      <c r="D22" s="77"/>
      <c r="E22" s="40"/>
      <c r="F22" s="49"/>
      <c r="H22" s="37"/>
    </row>
    <row r="23" spans="1:13">
      <c r="A23" s="32"/>
      <c r="B23" s="39"/>
      <c r="C23" s="43"/>
      <c r="D23" s="77"/>
      <c r="E23" s="40"/>
      <c r="F23" s="155"/>
      <c r="G23" s="37" t="s">
        <v>166</v>
      </c>
      <c r="H23" s="37"/>
    </row>
    <row r="24" spans="1:13" ht="45">
      <c r="A24" s="38">
        <v>2.02</v>
      </c>
      <c r="B24" s="422" t="s">
        <v>212</v>
      </c>
      <c r="C24" s="34"/>
      <c r="D24" s="475"/>
      <c r="E24" s="40"/>
      <c r="F24" s="49"/>
      <c r="G24" s="37" t="s">
        <v>167</v>
      </c>
      <c r="H24" s="37"/>
    </row>
    <row r="25" spans="1:13" s="75" customFormat="1" ht="75">
      <c r="A25" s="533" t="s">
        <v>213</v>
      </c>
      <c r="B25" s="1" t="s">
        <v>595</v>
      </c>
      <c r="C25" s="43" t="s">
        <v>586</v>
      </c>
      <c r="D25" s="476">
        <v>72</v>
      </c>
      <c r="E25" s="45"/>
      <c r="F25" s="49"/>
      <c r="G25" s="37"/>
      <c r="K25" s="75">
        <f>72-24</f>
        <v>48</v>
      </c>
      <c r="L25" s="75">
        <f>K25-12</f>
        <v>36</v>
      </c>
    </row>
    <row r="26" spans="1:13" s="75" customFormat="1">
      <c r="A26" s="32"/>
      <c r="B26" s="1"/>
      <c r="C26" s="34"/>
      <c r="D26" s="476"/>
      <c r="E26" s="45"/>
      <c r="F26" s="49"/>
      <c r="G26" s="37"/>
    </row>
    <row r="27" spans="1:13" s="75" customFormat="1" ht="75">
      <c r="A27" s="533" t="s">
        <v>214</v>
      </c>
      <c r="B27" s="1" t="s">
        <v>594</v>
      </c>
      <c r="C27" s="43" t="s">
        <v>586</v>
      </c>
      <c r="D27" s="476">
        <v>14</v>
      </c>
      <c r="E27" s="45"/>
      <c r="F27" s="49"/>
      <c r="G27" s="37"/>
    </row>
    <row r="28" spans="1:13" s="75" customFormat="1">
      <c r="A28" s="32"/>
      <c r="B28" s="1"/>
      <c r="C28" s="34"/>
      <c r="D28" s="476"/>
      <c r="E28" s="45"/>
      <c r="F28" s="49"/>
      <c r="G28" s="37"/>
      <c r="H28" s="75">
        <f>2*100000*10</f>
        <v>2000000</v>
      </c>
    </row>
    <row r="29" spans="1:13" s="75" customFormat="1" ht="30">
      <c r="A29" s="32">
        <v>2.0299999999999998</v>
      </c>
      <c r="B29" s="1" t="s">
        <v>585</v>
      </c>
      <c r="C29" s="34" t="s">
        <v>12</v>
      </c>
      <c r="D29" s="476">
        <v>12000</v>
      </c>
      <c r="E29" s="45"/>
      <c r="F29" s="49"/>
      <c r="G29" s="37"/>
    </row>
    <row r="30" spans="1:13" s="75" customFormat="1">
      <c r="A30" s="32"/>
      <c r="B30" s="1"/>
      <c r="C30" s="34"/>
      <c r="D30" s="476"/>
      <c r="E30" s="45"/>
      <c r="F30" s="49"/>
      <c r="G30" s="37"/>
    </row>
    <row r="31" spans="1:13" s="75" customFormat="1">
      <c r="A31" s="32"/>
      <c r="B31" s="1"/>
      <c r="C31" s="34"/>
      <c r="D31" s="476"/>
      <c r="E31" s="45"/>
      <c r="F31" s="49"/>
      <c r="G31" s="37"/>
    </row>
    <row r="32" spans="1:13" s="75" customFormat="1">
      <c r="A32" s="32"/>
      <c r="B32" s="1"/>
      <c r="C32" s="34"/>
      <c r="D32" s="476"/>
      <c r="E32" s="45"/>
      <c r="F32" s="49"/>
      <c r="G32" s="37"/>
    </row>
    <row r="33" spans="1:7" s="75" customFormat="1">
      <c r="A33" s="32"/>
      <c r="B33" s="1"/>
      <c r="C33" s="34"/>
      <c r="D33" s="476"/>
      <c r="E33" s="45"/>
      <c r="F33" s="49"/>
      <c r="G33" s="37"/>
    </row>
    <row r="34" spans="1:7" s="75" customFormat="1">
      <c r="A34" s="32"/>
      <c r="B34" s="1"/>
      <c r="C34" s="34"/>
      <c r="D34" s="476"/>
      <c r="E34" s="45"/>
      <c r="F34" s="49"/>
      <c r="G34" s="37"/>
    </row>
    <row r="35" spans="1:7" s="75" customFormat="1">
      <c r="A35" s="32"/>
      <c r="B35" s="1"/>
      <c r="C35" s="34"/>
      <c r="D35" s="476"/>
      <c r="E35" s="45"/>
      <c r="F35" s="49"/>
      <c r="G35" s="37"/>
    </row>
    <row r="36" spans="1:7" s="75" customFormat="1">
      <c r="A36" s="32"/>
      <c r="B36" s="1"/>
      <c r="C36" s="34"/>
      <c r="D36" s="476"/>
      <c r="E36" s="45"/>
      <c r="F36" s="49"/>
      <c r="G36" s="37"/>
    </row>
    <row r="37" spans="1:7" s="75" customFormat="1">
      <c r="A37" s="32"/>
      <c r="B37" s="1"/>
      <c r="C37" s="34"/>
      <c r="D37" s="476"/>
      <c r="E37" s="45"/>
      <c r="F37" s="49"/>
      <c r="G37" s="37"/>
    </row>
    <row r="38" spans="1:7" s="48" customFormat="1" ht="15.3" thickBot="1">
      <c r="A38" s="556" t="s">
        <v>104</v>
      </c>
      <c r="B38" s="557"/>
      <c r="C38" s="557"/>
      <c r="D38" s="557"/>
      <c r="E38" s="557"/>
      <c r="F38" s="146"/>
      <c r="G38" s="47"/>
    </row>
    <row r="39" spans="1:7" s="48" customFormat="1">
      <c r="A39" s="554" t="s">
        <v>105</v>
      </c>
      <c r="B39" s="555"/>
      <c r="C39" s="555"/>
      <c r="D39" s="555"/>
      <c r="E39" s="555"/>
      <c r="F39" s="147"/>
      <c r="G39" s="47"/>
    </row>
    <row r="40" spans="1:7" s="75" customFormat="1">
      <c r="A40" s="32"/>
      <c r="B40" s="39"/>
      <c r="C40" s="34"/>
      <c r="D40" s="35"/>
      <c r="E40" s="45"/>
      <c r="F40" s="49"/>
      <c r="G40" s="37"/>
    </row>
    <row r="41" spans="1:7" s="75" customFormat="1" ht="45">
      <c r="A41" s="32">
        <v>2.04</v>
      </c>
      <c r="B41" s="164" t="s">
        <v>215</v>
      </c>
      <c r="C41" s="34" t="s">
        <v>9</v>
      </c>
      <c r="D41" s="156"/>
      <c r="E41" s="45"/>
      <c r="F41" s="49"/>
      <c r="G41" s="37"/>
    </row>
    <row r="42" spans="1:7" s="75" customFormat="1">
      <c r="A42" s="32"/>
      <c r="B42" s="39"/>
      <c r="C42" s="34"/>
      <c r="D42" s="35"/>
      <c r="E42" s="45"/>
      <c r="F42" s="49"/>
      <c r="G42" s="37"/>
    </row>
    <row r="43" spans="1:7" s="75" customFormat="1" ht="60">
      <c r="A43" s="32">
        <v>2.0499999999999998</v>
      </c>
      <c r="B43" s="164" t="s">
        <v>597</v>
      </c>
      <c r="C43" s="34" t="s">
        <v>13</v>
      </c>
      <c r="D43" s="77">
        <v>12</v>
      </c>
      <c r="E43" s="45"/>
      <c r="F43" s="49"/>
      <c r="G43" s="37"/>
    </row>
    <row r="44" spans="1:7" s="75" customFormat="1">
      <c r="A44" s="32"/>
      <c r="B44" s="39"/>
      <c r="C44" s="34"/>
      <c r="D44" s="35"/>
      <c r="E44" s="45"/>
      <c r="F44" s="49"/>
      <c r="G44" s="37"/>
    </row>
    <row r="45" spans="1:7" s="75" customFormat="1" ht="30">
      <c r="A45" s="32">
        <v>2.06</v>
      </c>
      <c r="B45" s="164" t="s">
        <v>216</v>
      </c>
      <c r="C45" s="34" t="s">
        <v>9</v>
      </c>
      <c r="D45" s="156"/>
      <c r="E45" s="45"/>
      <c r="F45" s="49"/>
      <c r="G45" s="37"/>
    </row>
    <row r="46" spans="1:7" s="75" customFormat="1">
      <c r="A46" s="32"/>
      <c r="B46" s="39"/>
      <c r="C46" s="34"/>
      <c r="D46" s="35"/>
      <c r="E46" s="45"/>
      <c r="F46" s="49"/>
      <c r="G46" s="37"/>
    </row>
    <row r="47" spans="1:7" s="75" customFormat="1">
      <c r="A47" s="32"/>
      <c r="B47" s="421" t="s">
        <v>217</v>
      </c>
      <c r="C47" s="34"/>
      <c r="D47" s="35"/>
      <c r="E47" s="45"/>
      <c r="F47" s="49"/>
      <c r="G47" s="37"/>
    </row>
    <row r="48" spans="1:7" s="75" customFormat="1">
      <c r="A48" s="32"/>
      <c r="B48" s="39"/>
      <c r="C48" s="34"/>
      <c r="D48" s="35"/>
      <c r="E48" s="45"/>
      <c r="F48" s="49"/>
      <c r="G48" s="37"/>
    </row>
    <row r="49" spans="1:7" s="75" customFormat="1" ht="60">
      <c r="A49" s="32">
        <v>2.0699999999999998</v>
      </c>
      <c r="B49" s="164" t="s">
        <v>218</v>
      </c>
      <c r="C49" s="34" t="s">
        <v>147</v>
      </c>
      <c r="D49" s="477">
        <v>1</v>
      </c>
      <c r="E49" s="152"/>
      <c r="F49" s="420"/>
      <c r="G49" s="37"/>
    </row>
    <row r="50" spans="1:7" s="75" customFormat="1">
      <c r="A50" s="32"/>
      <c r="B50" s="39"/>
      <c r="C50" s="34"/>
      <c r="D50" s="157"/>
      <c r="E50" s="45"/>
      <c r="F50" s="49"/>
      <c r="G50" s="37"/>
    </row>
    <row r="51" spans="1:7" s="75" customFormat="1" ht="75">
      <c r="A51" s="32">
        <v>2.08</v>
      </c>
      <c r="B51" s="164" t="s">
        <v>598</v>
      </c>
      <c r="C51" s="34" t="s">
        <v>13</v>
      </c>
      <c r="D51" s="77">
        <v>12</v>
      </c>
      <c r="E51" s="45"/>
      <c r="F51" s="49"/>
      <c r="G51" s="37"/>
    </row>
    <row r="52" spans="1:7" s="75" customFormat="1">
      <c r="A52" s="32"/>
      <c r="B52" s="39"/>
      <c r="C52" s="158"/>
      <c r="D52" s="35"/>
      <c r="E52" s="45"/>
      <c r="F52" s="41"/>
      <c r="G52" s="37"/>
    </row>
    <row r="53" spans="1:7" s="75" customFormat="1" ht="45">
      <c r="A53" s="32">
        <v>2.09</v>
      </c>
      <c r="B53" s="164" t="s">
        <v>219</v>
      </c>
      <c r="C53" s="158" t="s">
        <v>9</v>
      </c>
      <c r="D53" s="156"/>
      <c r="E53" s="45"/>
      <c r="F53" s="49"/>
      <c r="G53" s="37"/>
    </row>
    <row r="54" spans="1:7" s="75" customFormat="1">
      <c r="A54" s="32"/>
      <c r="B54" s="33"/>
      <c r="C54" s="158"/>
      <c r="D54" s="35"/>
      <c r="E54" s="45"/>
      <c r="F54" s="49"/>
      <c r="G54" s="37"/>
    </row>
    <row r="55" spans="1:7" s="75" customFormat="1" ht="61.8" customHeight="1">
      <c r="A55" s="38">
        <v>2.1</v>
      </c>
      <c r="B55" s="164" t="s">
        <v>512</v>
      </c>
      <c r="C55" s="34" t="s">
        <v>147</v>
      </c>
      <c r="D55" s="475">
        <v>1</v>
      </c>
      <c r="E55" s="515"/>
      <c r="F55" s="420"/>
      <c r="G55" s="37"/>
    </row>
    <row r="56" spans="1:7" s="75" customFormat="1">
      <c r="A56" s="38"/>
      <c r="B56" s="33"/>
      <c r="C56" s="34"/>
      <c r="D56" s="35"/>
      <c r="E56" s="159"/>
      <c r="F56" s="49"/>
      <c r="G56" s="37"/>
    </row>
    <row r="57" spans="1:7" s="75" customFormat="1">
      <c r="A57" s="38"/>
      <c r="B57" s="33"/>
      <c r="C57" s="34"/>
      <c r="D57" s="35"/>
      <c r="E57" s="159"/>
      <c r="F57" s="49"/>
      <c r="G57" s="37"/>
    </row>
    <row r="58" spans="1:7" s="75" customFormat="1">
      <c r="A58" s="38"/>
      <c r="B58" s="33"/>
      <c r="C58" s="34"/>
      <c r="D58" s="35"/>
      <c r="E58" s="159"/>
      <c r="F58" s="49"/>
      <c r="G58" s="37"/>
    </row>
    <row r="59" spans="1:7" s="75" customFormat="1">
      <c r="A59" s="38"/>
      <c r="B59" s="33"/>
      <c r="C59" s="34"/>
      <c r="D59" s="35"/>
      <c r="E59" s="159"/>
      <c r="F59" s="49"/>
      <c r="G59" s="37"/>
    </row>
    <row r="60" spans="1:7" s="75" customFormat="1">
      <c r="A60" s="38"/>
      <c r="B60" s="33"/>
      <c r="C60" s="34"/>
      <c r="D60" s="35"/>
      <c r="E60" s="159"/>
      <c r="F60" s="49"/>
      <c r="G60" s="37"/>
    </row>
    <row r="61" spans="1:7" s="75" customFormat="1">
      <c r="A61" s="38"/>
      <c r="B61" s="33"/>
      <c r="C61" s="34"/>
      <c r="D61" s="35"/>
      <c r="E61" s="159"/>
      <c r="F61" s="49"/>
      <c r="G61" s="37"/>
    </row>
    <row r="62" spans="1:7" s="75" customFormat="1">
      <c r="A62" s="38"/>
      <c r="B62" s="33"/>
      <c r="C62" s="34"/>
      <c r="D62" s="35"/>
      <c r="E62" s="159"/>
      <c r="F62" s="49"/>
      <c r="G62" s="37"/>
    </row>
    <row r="63" spans="1:7" s="75" customFormat="1">
      <c r="A63" s="38"/>
      <c r="B63" s="33"/>
      <c r="C63" s="34"/>
      <c r="D63" s="35"/>
      <c r="E63" s="159"/>
      <c r="F63" s="49"/>
      <c r="G63" s="37"/>
    </row>
    <row r="64" spans="1:7" s="75" customFormat="1">
      <c r="A64" s="38"/>
      <c r="B64" s="33"/>
      <c r="C64" s="34"/>
      <c r="D64" s="35"/>
      <c r="E64" s="159"/>
      <c r="F64" s="49"/>
      <c r="G64" s="37"/>
    </row>
    <row r="65" spans="1:7" s="75" customFormat="1">
      <c r="A65" s="38"/>
      <c r="B65" s="33"/>
      <c r="C65" s="34"/>
      <c r="D65" s="35"/>
      <c r="E65" s="159"/>
      <c r="F65" s="49"/>
      <c r="G65" s="37"/>
    </row>
    <row r="66" spans="1:7" s="75" customFormat="1">
      <c r="A66" s="38"/>
      <c r="B66" s="33"/>
      <c r="C66" s="34"/>
      <c r="D66" s="35"/>
      <c r="E66" s="159"/>
      <c r="F66" s="49"/>
      <c r="G66" s="37"/>
    </row>
    <row r="67" spans="1:7" s="75" customFormat="1">
      <c r="A67" s="38"/>
      <c r="B67" s="33"/>
      <c r="C67" s="34"/>
      <c r="D67" s="35"/>
      <c r="E67" s="159"/>
      <c r="F67" s="49"/>
      <c r="G67" s="37"/>
    </row>
    <row r="68" spans="1:7" s="75" customFormat="1">
      <c r="A68" s="38"/>
      <c r="B68" s="33"/>
      <c r="C68" s="34"/>
      <c r="D68" s="35"/>
      <c r="E68" s="159"/>
      <c r="F68" s="49"/>
      <c r="G68" s="37"/>
    </row>
    <row r="69" spans="1:7" s="75" customFormat="1">
      <c r="A69" s="38"/>
      <c r="B69" s="33"/>
      <c r="C69" s="34"/>
      <c r="D69" s="35"/>
      <c r="E69" s="159"/>
      <c r="F69" s="49"/>
      <c r="G69" s="37"/>
    </row>
    <row r="70" spans="1:7" s="75" customFormat="1" ht="15.3" thickBot="1">
      <c r="A70" s="556" t="s">
        <v>104</v>
      </c>
      <c r="B70" s="557"/>
      <c r="C70" s="557"/>
      <c r="D70" s="557"/>
      <c r="E70" s="557"/>
      <c r="F70" s="146"/>
      <c r="G70" s="37"/>
    </row>
    <row r="71" spans="1:7" s="75" customFormat="1">
      <c r="A71" s="554" t="s">
        <v>105</v>
      </c>
      <c r="B71" s="555"/>
      <c r="C71" s="555"/>
      <c r="D71" s="555"/>
      <c r="E71" s="555"/>
      <c r="F71" s="147"/>
      <c r="G71" s="37"/>
    </row>
    <row r="72" spans="1:7" s="75" customFormat="1">
      <c r="A72" s="38"/>
      <c r="B72" s="33"/>
      <c r="C72" s="34"/>
      <c r="D72" s="35"/>
      <c r="E72" s="159"/>
      <c r="F72" s="49"/>
      <c r="G72" s="37"/>
    </row>
    <row r="73" spans="1:7" s="75" customFormat="1">
      <c r="A73" s="38"/>
      <c r="B73" s="421" t="s">
        <v>220</v>
      </c>
      <c r="C73" s="34"/>
      <c r="D73" s="35"/>
      <c r="E73" s="159"/>
      <c r="F73" s="49"/>
      <c r="G73" s="37"/>
    </row>
    <row r="74" spans="1:7" s="75" customFormat="1" ht="45">
      <c r="A74" s="38"/>
      <c r="B74" s="164" t="s">
        <v>221</v>
      </c>
      <c r="C74" s="34"/>
      <c r="D74" s="35"/>
      <c r="E74" s="159"/>
      <c r="F74" s="49"/>
      <c r="G74" s="37"/>
    </row>
    <row r="75" spans="1:7" s="75" customFormat="1">
      <c r="A75" s="38"/>
      <c r="B75" s="164"/>
      <c r="C75" s="34"/>
      <c r="D75" s="35"/>
      <c r="E75" s="159"/>
      <c r="F75" s="49"/>
      <c r="G75" s="37"/>
    </row>
    <row r="76" spans="1:7" s="75" customFormat="1">
      <c r="A76" s="38">
        <v>2.11</v>
      </c>
      <c r="B76" s="219" t="s">
        <v>222</v>
      </c>
      <c r="C76" s="34" t="s">
        <v>13</v>
      </c>
      <c r="D76" s="77">
        <v>12</v>
      </c>
      <c r="E76" s="159"/>
      <c r="F76" s="49"/>
      <c r="G76" s="37"/>
    </row>
    <row r="77" spans="1:7" s="75" customFormat="1">
      <c r="A77" s="38"/>
      <c r="B77" s="219"/>
      <c r="C77" s="34"/>
      <c r="D77" s="35"/>
      <c r="E77" s="423"/>
      <c r="F77" s="49"/>
      <c r="G77" s="37"/>
    </row>
    <row r="78" spans="1:7" s="75" customFormat="1" ht="45">
      <c r="A78" s="38">
        <v>2.12</v>
      </c>
      <c r="B78" s="219" t="s">
        <v>223</v>
      </c>
      <c r="C78" s="34" t="s">
        <v>13</v>
      </c>
      <c r="D78" s="77">
        <v>12</v>
      </c>
      <c r="E78" s="45"/>
      <c r="F78" s="49"/>
      <c r="G78" s="37"/>
    </row>
    <row r="79" spans="1:7" s="75" customFormat="1">
      <c r="A79" s="38"/>
      <c r="B79" s="39"/>
      <c r="C79" s="34"/>
      <c r="D79" s="35"/>
      <c r="E79" s="45"/>
      <c r="F79" s="49"/>
      <c r="G79" s="37"/>
    </row>
    <row r="80" spans="1:7" s="75" customFormat="1">
      <c r="A80" s="38">
        <v>2.13</v>
      </c>
      <c r="B80" s="219" t="s">
        <v>224</v>
      </c>
      <c r="C80" s="34" t="s">
        <v>13</v>
      </c>
      <c r="D80" s="77">
        <v>20</v>
      </c>
      <c r="E80" s="45"/>
      <c r="F80" s="49"/>
      <c r="G80" s="37"/>
    </row>
    <row r="81" spans="1:7" s="75" customFormat="1">
      <c r="A81" s="38"/>
      <c r="B81" s="39"/>
      <c r="C81" s="34"/>
      <c r="D81" s="35"/>
      <c r="E81" s="45"/>
      <c r="F81" s="49"/>
      <c r="G81" s="37"/>
    </row>
    <row r="82" spans="1:7" s="75" customFormat="1" ht="19.2" customHeight="1">
      <c r="A82" s="38">
        <v>2.14</v>
      </c>
      <c r="B82" s="219" t="s">
        <v>600</v>
      </c>
      <c r="C82" s="34" t="s">
        <v>13</v>
      </c>
      <c r="D82" s="77">
        <v>20</v>
      </c>
      <c r="E82" s="45"/>
      <c r="F82" s="49"/>
      <c r="G82" s="37"/>
    </row>
    <row r="83" spans="1:7" s="75" customFormat="1">
      <c r="A83" s="32"/>
      <c r="B83" s="39"/>
      <c r="C83" s="34"/>
      <c r="D83" s="35"/>
      <c r="E83" s="45"/>
      <c r="F83" s="49"/>
      <c r="G83" s="37"/>
    </row>
    <row r="84" spans="1:7" s="75" customFormat="1" ht="20.7" customHeight="1">
      <c r="A84" s="38">
        <v>2.15</v>
      </c>
      <c r="B84" s="39" t="s">
        <v>601</v>
      </c>
      <c r="C84" s="34" t="s">
        <v>13</v>
      </c>
      <c r="D84" s="77">
        <v>12</v>
      </c>
      <c r="E84" s="45"/>
      <c r="F84" s="49"/>
      <c r="G84" s="37"/>
    </row>
    <row r="85" spans="1:7" s="75" customFormat="1">
      <c r="A85" s="38"/>
      <c r="B85" s="39"/>
      <c r="C85" s="34"/>
      <c r="D85" s="35"/>
      <c r="E85" s="45"/>
      <c r="F85" s="49"/>
      <c r="G85" s="37"/>
    </row>
    <row r="86" spans="1:7" s="75" customFormat="1">
      <c r="A86" s="38">
        <v>2.16</v>
      </c>
      <c r="B86" s="164" t="s">
        <v>602</v>
      </c>
      <c r="C86" s="34" t="s">
        <v>13</v>
      </c>
      <c r="D86" s="77">
        <v>15</v>
      </c>
      <c r="E86" s="45"/>
      <c r="F86" s="49"/>
      <c r="G86" s="37"/>
    </row>
    <row r="87" spans="1:7" s="75" customFormat="1">
      <c r="A87" s="38"/>
      <c r="B87" s="164"/>
      <c r="C87" s="34"/>
      <c r="D87" s="35"/>
      <c r="E87" s="45"/>
      <c r="F87" s="49"/>
      <c r="G87" s="37"/>
    </row>
    <row r="88" spans="1:7" s="75" customFormat="1">
      <c r="A88" s="32"/>
      <c r="B88" s="421" t="s">
        <v>225</v>
      </c>
      <c r="C88" s="34"/>
      <c r="D88" s="35"/>
      <c r="E88" s="45"/>
      <c r="F88" s="49"/>
      <c r="G88" s="37"/>
    </row>
    <row r="89" spans="1:7" s="75" customFormat="1">
      <c r="A89" s="38"/>
      <c r="B89" s="421"/>
      <c r="C89" s="34"/>
      <c r="D89" s="157"/>
      <c r="E89" s="51"/>
      <c r="F89" s="49"/>
      <c r="G89" s="37"/>
    </row>
    <row r="90" spans="1:7" s="75" customFormat="1" ht="60">
      <c r="A90" s="38">
        <v>2.17</v>
      </c>
      <c r="B90" s="39" t="s">
        <v>541</v>
      </c>
      <c r="C90" s="34" t="s">
        <v>513</v>
      </c>
      <c r="D90" s="477">
        <v>300</v>
      </c>
      <c r="E90" s="152"/>
      <c r="F90" s="420"/>
      <c r="G90" s="37"/>
    </row>
    <row r="91" spans="1:7" s="75" customFormat="1">
      <c r="A91" s="32"/>
      <c r="B91" s="39"/>
      <c r="C91" s="34"/>
      <c r="D91" s="35"/>
      <c r="E91" s="45"/>
      <c r="F91" s="49"/>
      <c r="G91" s="37"/>
    </row>
    <row r="92" spans="1:7" s="75" customFormat="1" ht="58.8">
      <c r="A92" s="38">
        <v>2.1800000000000002</v>
      </c>
      <c r="B92" s="516" t="s">
        <v>599</v>
      </c>
      <c r="C92" s="34" t="s">
        <v>514</v>
      </c>
      <c r="D92" s="477">
        <v>5</v>
      </c>
      <c r="E92" s="152"/>
      <c r="F92" s="420"/>
      <c r="G92" s="37"/>
    </row>
    <row r="93" spans="1:7" s="75" customFormat="1">
      <c r="A93" s="32"/>
      <c r="B93" s="39"/>
      <c r="C93" s="34"/>
      <c r="D93" s="35"/>
      <c r="E93" s="45"/>
      <c r="F93" s="49"/>
      <c r="G93" s="37"/>
    </row>
    <row r="94" spans="1:7" s="75" customFormat="1" ht="45">
      <c r="A94" s="38">
        <v>2.19</v>
      </c>
      <c r="B94" s="164" t="s">
        <v>548</v>
      </c>
      <c r="C94" s="158" t="s">
        <v>9</v>
      </c>
      <c r="D94" s="156"/>
      <c r="E94" s="45"/>
      <c r="F94" s="49"/>
      <c r="G94" s="37"/>
    </row>
    <row r="95" spans="1:7" s="75" customFormat="1">
      <c r="A95" s="32"/>
      <c r="B95" s="39"/>
      <c r="C95" s="34"/>
      <c r="D95" s="35"/>
      <c r="E95" s="45"/>
      <c r="F95" s="49"/>
      <c r="G95" s="37"/>
    </row>
    <row r="96" spans="1:7" s="75" customFormat="1">
      <c r="A96" s="32"/>
      <c r="B96" s="154" t="s">
        <v>545</v>
      </c>
      <c r="C96" s="34"/>
      <c r="D96" s="35"/>
      <c r="E96" s="45"/>
      <c r="F96" s="49"/>
      <c r="G96" s="37"/>
    </row>
    <row r="97" spans="1:7" s="75" customFormat="1">
      <c r="A97" s="32"/>
      <c r="B97" s="154"/>
      <c r="C97" s="34"/>
      <c r="D97" s="35"/>
      <c r="E97" s="45"/>
      <c r="F97" s="49"/>
      <c r="G97" s="37"/>
    </row>
    <row r="98" spans="1:7" s="75" customFormat="1" ht="45">
      <c r="A98" s="32">
        <v>2.2000000000000002</v>
      </c>
      <c r="B98" s="220" t="s">
        <v>226</v>
      </c>
      <c r="C98" s="34" t="s">
        <v>11</v>
      </c>
      <c r="D98" s="77">
        <v>2</v>
      </c>
      <c r="E98" s="45"/>
      <c r="F98" s="41"/>
      <c r="G98" s="37"/>
    </row>
    <row r="99" spans="1:7" s="75" customFormat="1">
      <c r="A99" s="32"/>
      <c r="B99" s="220"/>
      <c r="C99" s="34"/>
      <c r="D99" s="35"/>
      <c r="E99" s="45"/>
      <c r="F99" s="41"/>
      <c r="G99" s="37"/>
    </row>
    <row r="100" spans="1:7" s="75" customFormat="1">
      <c r="A100" s="32"/>
      <c r="B100" s="220"/>
      <c r="C100" s="34"/>
      <c r="D100" s="35"/>
      <c r="E100" s="45"/>
      <c r="F100" s="41"/>
      <c r="G100" s="37"/>
    </row>
    <row r="101" spans="1:7" s="75" customFormat="1">
      <c r="A101" s="32"/>
      <c r="B101" s="220"/>
      <c r="C101" s="34"/>
      <c r="D101" s="35"/>
      <c r="E101" s="45"/>
      <c r="F101" s="41"/>
      <c r="G101" s="37"/>
    </row>
    <row r="102" spans="1:7" s="75" customFormat="1">
      <c r="A102" s="32"/>
      <c r="B102" s="220"/>
      <c r="C102" s="34"/>
      <c r="D102" s="35"/>
      <c r="E102" s="45"/>
      <c r="F102" s="41"/>
      <c r="G102" s="37"/>
    </row>
    <row r="103" spans="1:7" s="75" customFormat="1">
      <c r="A103" s="32"/>
      <c r="B103" s="220"/>
      <c r="C103" s="34"/>
      <c r="D103" s="35"/>
      <c r="E103" s="45"/>
      <c r="F103" s="41"/>
      <c r="G103" s="37"/>
    </row>
    <row r="104" spans="1:7" s="75" customFormat="1">
      <c r="A104" s="424"/>
      <c r="B104" s="425"/>
      <c r="C104" s="426"/>
      <c r="D104" s="427"/>
      <c r="E104" s="347"/>
      <c r="F104" s="428"/>
      <c r="G104" s="37"/>
    </row>
    <row r="105" spans="1:7" s="75" customFormat="1" ht="15.3" thickBot="1">
      <c r="A105" s="556" t="s">
        <v>104</v>
      </c>
      <c r="B105" s="557"/>
      <c r="C105" s="557"/>
      <c r="D105" s="557"/>
      <c r="E105" s="557"/>
      <c r="F105" s="146"/>
      <c r="G105" s="37"/>
    </row>
    <row r="106" spans="1:7" s="75" customFormat="1">
      <c r="A106" s="554" t="s">
        <v>105</v>
      </c>
      <c r="B106" s="555"/>
      <c r="C106" s="555"/>
      <c r="D106" s="555"/>
      <c r="E106" s="555"/>
      <c r="F106" s="147"/>
      <c r="G106" s="37"/>
    </row>
    <row r="107" spans="1:7" s="75" customFormat="1">
      <c r="A107" s="32"/>
      <c r="B107" s="39"/>
      <c r="C107" s="34"/>
      <c r="D107" s="35"/>
      <c r="E107" s="45"/>
      <c r="F107" s="49"/>
      <c r="G107" s="37"/>
    </row>
    <row r="108" spans="1:7" s="75" customFormat="1">
      <c r="A108" s="32"/>
      <c r="B108" s="421" t="s">
        <v>227</v>
      </c>
      <c r="C108" s="34"/>
      <c r="D108" s="35"/>
      <c r="E108" s="45"/>
      <c r="F108" s="49"/>
      <c r="G108" s="37"/>
    </row>
    <row r="109" spans="1:7" s="75" customFormat="1" ht="60">
      <c r="A109" s="32">
        <v>2.21</v>
      </c>
      <c r="B109" s="39" t="s">
        <v>603</v>
      </c>
      <c r="C109" s="34" t="s">
        <v>12</v>
      </c>
      <c r="D109" s="477">
        <v>35</v>
      </c>
      <c r="E109" s="152"/>
      <c r="F109" s="420"/>
      <c r="G109" s="37"/>
    </row>
    <row r="110" spans="1:7" s="75" customFormat="1">
      <c r="A110" s="32"/>
      <c r="B110" s="39"/>
      <c r="C110" s="34"/>
      <c r="D110" s="35"/>
      <c r="E110" s="45"/>
      <c r="F110" s="49"/>
      <c r="G110" s="37"/>
    </row>
    <row r="111" spans="1:7" s="75" customFormat="1" ht="45">
      <c r="A111" s="32">
        <v>2.2200000000000002</v>
      </c>
      <c r="B111" s="39" t="s">
        <v>574</v>
      </c>
      <c r="C111" s="429" t="s">
        <v>228</v>
      </c>
      <c r="D111" s="478">
        <v>1</v>
      </c>
      <c r="E111" s="51"/>
      <c r="F111" s="420"/>
      <c r="G111" s="37"/>
    </row>
    <row r="112" spans="1:7" s="75" customFormat="1">
      <c r="A112" s="32"/>
      <c r="B112" s="39"/>
      <c r="C112" s="34"/>
      <c r="D112" s="157"/>
      <c r="E112" s="51"/>
      <c r="F112" s="49"/>
      <c r="G112" s="37"/>
    </row>
    <row r="113" spans="1:7" s="75" customFormat="1" ht="60">
      <c r="A113" s="32">
        <v>2.23</v>
      </c>
      <c r="B113" s="220" t="s">
        <v>604</v>
      </c>
      <c r="C113" s="34" t="s">
        <v>13</v>
      </c>
      <c r="D113" s="77">
        <v>12</v>
      </c>
      <c r="E113" s="45"/>
      <c r="F113" s="49"/>
      <c r="G113" s="37"/>
    </row>
    <row r="114" spans="1:7" s="75" customFormat="1">
      <c r="A114" s="32"/>
      <c r="B114" s="39"/>
      <c r="C114" s="34"/>
      <c r="D114" s="157"/>
      <c r="E114" s="51"/>
      <c r="F114" s="49"/>
      <c r="G114" s="37"/>
    </row>
    <row r="115" spans="1:7" s="75" customFormat="1" ht="45">
      <c r="A115" s="32">
        <v>2.2400000000000002</v>
      </c>
      <c r="B115" s="164" t="s">
        <v>605</v>
      </c>
      <c r="C115" s="158" t="s">
        <v>9</v>
      </c>
      <c r="D115" s="156"/>
      <c r="E115" s="45"/>
      <c r="F115" s="49"/>
      <c r="G115" s="37"/>
    </row>
    <row r="116" spans="1:7" s="75" customFormat="1">
      <c r="A116" s="32"/>
      <c r="B116" s="39"/>
      <c r="C116" s="34"/>
      <c r="D116" s="157"/>
      <c r="E116" s="51"/>
      <c r="F116" s="49"/>
      <c r="G116" s="37"/>
    </row>
    <row r="117" spans="1:7" s="75" customFormat="1" ht="75">
      <c r="A117" s="32">
        <v>2.25</v>
      </c>
      <c r="B117" s="39" t="s">
        <v>491</v>
      </c>
      <c r="C117" s="34" t="s">
        <v>490</v>
      </c>
      <c r="D117" s="477">
        <v>3500</v>
      </c>
      <c r="E117" s="152"/>
      <c r="F117" s="420"/>
      <c r="G117" s="37"/>
    </row>
    <row r="118" spans="1:7" s="75" customFormat="1">
      <c r="A118" s="32"/>
      <c r="B118" s="164"/>
      <c r="C118" s="158"/>
      <c r="D118" s="156"/>
      <c r="E118" s="45"/>
      <c r="F118" s="49"/>
      <c r="G118" s="37"/>
    </row>
    <row r="119" spans="1:7" s="75" customFormat="1">
      <c r="A119" s="412" t="s">
        <v>229</v>
      </c>
      <c r="B119" s="431" t="s">
        <v>230</v>
      </c>
      <c r="C119" s="158"/>
      <c r="D119" s="156"/>
      <c r="E119" s="45"/>
      <c r="F119" s="49"/>
      <c r="G119" s="37"/>
    </row>
    <row r="120" spans="1:7" s="75" customFormat="1">
      <c r="A120" s="32"/>
      <c r="B120" s="421" t="s">
        <v>231</v>
      </c>
      <c r="C120" s="158"/>
      <c r="D120" s="156"/>
      <c r="E120" s="45"/>
      <c r="F120" s="49"/>
      <c r="G120" s="37"/>
    </row>
    <row r="121" spans="1:7" s="75" customFormat="1" ht="75">
      <c r="A121" s="38">
        <v>3.01</v>
      </c>
      <c r="B121" s="164" t="s">
        <v>232</v>
      </c>
      <c r="C121" s="34" t="s">
        <v>13</v>
      </c>
      <c r="D121" s="477">
        <v>24</v>
      </c>
      <c r="E121" s="152"/>
      <c r="F121" s="420"/>
      <c r="G121" s="37"/>
    </row>
    <row r="122" spans="1:7" s="75" customFormat="1">
      <c r="A122" s="32"/>
      <c r="B122" s="164"/>
      <c r="C122" s="158"/>
      <c r="D122" s="156"/>
      <c r="E122" s="45"/>
      <c r="F122" s="49"/>
      <c r="G122" s="37"/>
    </row>
    <row r="123" spans="1:7" s="75" customFormat="1" ht="45">
      <c r="A123" s="38">
        <v>3.02</v>
      </c>
      <c r="B123" s="164" t="s">
        <v>607</v>
      </c>
      <c r="C123" s="34" t="s">
        <v>13</v>
      </c>
      <c r="D123" s="77">
        <v>12</v>
      </c>
      <c r="E123" s="45"/>
      <c r="F123" s="49"/>
      <c r="G123" s="37"/>
    </row>
    <row r="124" spans="1:7" s="75" customFormat="1">
      <c r="A124" s="32"/>
      <c r="B124" s="164"/>
      <c r="C124" s="158"/>
      <c r="D124" s="156"/>
      <c r="E124" s="45"/>
      <c r="F124" s="49"/>
      <c r="G124" s="37"/>
    </row>
    <row r="125" spans="1:7" s="75" customFormat="1" ht="45">
      <c r="A125" s="38">
        <v>3.03</v>
      </c>
      <c r="B125" s="164" t="s">
        <v>606</v>
      </c>
      <c r="C125" s="34" t="s">
        <v>13</v>
      </c>
      <c r="D125" s="77">
        <v>12</v>
      </c>
      <c r="E125" s="45"/>
      <c r="F125" s="49"/>
      <c r="G125" s="37"/>
    </row>
    <row r="126" spans="1:7" s="75" customFormat="1">
      <c r="A126" s="32"/>
      <c r="B126" s="164"/>
      <c r="C126" s="158"/>
      <c r="D126" s="156"/>
      <c r="E126" s="45"/>
      <c r="F126" s="49"/>
      <c r="G126" s="37"/>
    </row>
    <row r="127" spans="1:7" s="75" customFormat="1" ht="45">
      <c r="A127" s="38">
        <v>3.04</v>
      </c>
      <c r="B127" s="164" t="s">
        <v>546</v>
      </c>
      <c r="C127" s="158" t="s">
        <v>13</v>
      </c>
      <c r="D127" s="77">
        <v>20</v>
      </c>
      <c r="E127" s="45"/>
      <c r="F127" s="49"/>
      <c r="G127" s="37"/>
    </row>
    <row r="128" spans="1:7" s="75" customFormat="1">
      <c r="A128" s="38"/>
      <c r="B128" s="164"/>
      <c r="C128" s="158"/>
      <c r="D128" s="77"/>
      <c r="E128" s="45"/>
      <c r="F128" s="49"/>
      <c r="G128" s="37"/>
    </row>
    <row r="129" spans="1:11" s="75" customFormat="1">
      <c r="A129" s="38"/>
      <c r="B129" s="164"/>
      <c r="C129" s="158"/>
      <c r="D129" s="156"/>
      <c r="E129" s="45"/>
      <c r="F129" s="49"/>
      <c r="G129" s="37"/>
    </row>
    <row r="130" spans="1:11" s="75" customFormat="1">
      <c r="A130" s="432"/>
      <c r="B130" s="237"/>
      <c r="C130" s="433"/>
      <c r="D130" s="434"/>
      <c r="E130" s="347"/>
      <c r="F130" s="435"/>
      <c r="G130" s="37"/>
    </row>
    <row r="131" spans="1:11" s="75" customFormat="1" ht="15.3" thickBot="1">
      <c r="A131" s="556" t="s">
        <v>104</v>
      </c>
      <c r="B131" s="557"/>
      <c r="C131" s="557"/>
      <c r="D131" s="557"/>
      <c r="E131" s="557"/>
      <c r="F131" s="146"/>
      <c r="G131" s="37"/>
    </row>
    <row r="132" spans="1:11" s="75" customFormat="1">
      <c r="A132" s="554" t="s">
        <v>105</v>
      </c>
      <c r="B132" s="555"/>
      <c r="C132" s="555"/>
      <c r="D132" s="555"/>
      <c r="E132" s="555"/>
      <c r="F132" s="147"/>
      <c r="G132" s="37"/>
    </row>
    <row r="133" spans="1:11" s="75" customFormat="1">
      <c r="A133" s="38"/>
      <c r="B133" s="164"/>
      <c r="C133" s="158"/>
      <c r="D133" s="156"/>
      <c r="E133" s="45"/>
      <c r="F133" s="49"/>
      <c r="G133" s="37"/>
    </row>
    <row r="134" spans="1:11" s="75" customFormat="1" ht="45">
      <c r="A134" s="38">
        <v>3.05</v>
      </c>
      <c r="B134" s="164" t="s">
        <v>550</v>
      </c>
      <c r="C134" s="158" t="s">
        <v>9</v>
      </c>
      <c r="D134" s="156"/>
      <c r="E134" s="45"/>
      <c r="F134" s="49"/>
      <c r="G134" s="37"/>
    </row>
    <row r="135" spans="1:11" s="75" customFormat="1">
      <c r="A135" s="32"/>
      <c r="B135" s="164"/>
      <c r="C135" s="158"/>
      <c r="D135" s="156"/>
      <c r="E135" s="45"/>
      <c r="F135" s="49"/>
      <c r="G135" s="37"/>
    </row>
    <row r="136" spans="1:11" s="75" customFormat="1" ht="30">
      <c r="A136" s="38">
        <v>3.06</v>
      </c>
      <c r="B136" s="164" t="s">
        <v>233</v>
      </c>
      <c r="C136" s="34" t="s">
        <v>13</v>
      </c>
      <c r="D136" s="77">
        <v>12</v>
      </c>
      <c r="E136" s="45"/>
      <c r="F136" s="49"/>
      <c r="G136" s="37"/>
    </row>
    <row r="137" spans="1:11" s="75" customFormat="1">
      <c r="A137" s="32"/>
      <c r="B137" s="164"/>
      <c r="C137" s="158"/>
      <c r="D137" s="156"/>
      <c r="E137" s="45"/>
      <c r="F137" s="49"/>
      <c r="G137" s="37"/>
    </row>
    <row r="138" spans="1:11" s="75" customFormat="1" ht="30">
      <c r="A138" s="38">
        <v>3.07</v>
      </c>
      <c r="B138" s="164" t="s">
        <v>547</v>
      </c>
      <c r="C138" s="158" t="s">
        <v>9</v>
      </c>
      <c r="D138" s="156"/>
      <c r="E138" s="45"/>
      <c r="F138" s="49"/>
      <c r="G138" s="37"/>
    </row>
    <row r="139" spans="1:11" s="75" customFormat="1">
      <c r="A139" s="38"/>
      <c r="B139" s="164"/>
      <c r="C139" s="158"/>
      <c r="D139" s="156"/>
      <c r="E139" s="45"/>
      <c r="F139" s="49"/>
      <c r="G139" s="37"/>
      <c r="K139" s="75">
        <f>10000000/100</f>
        <v>100000</v>
      </c>
    </row>
    <row r="140" spans="1:11" s="75" customFormat="1">
      <c r="A140" s="38"/>
      <c r="B140" s="222" t="s">
        <v>234</v>
      </c>
      <c r="C140" s="158"/>
      <c r="D140" s="156"/>
      <c r="E140" s="45"/>
      <c r="F140" s="221"/>
      <c r="G140" s="37"/>
    </row>
    <row r="141" spans="1:11" s="75" customFormat="1" ht="60">
      <c r="A141" s="38">
        <v>3.08</v>
      </c>
      <c r="B141" s="223" t="s">
        <v>608</v>
      </c>
      <c r="C141" s="158" t="s">
        <v>544</v>
      </c>
      <c r="D141" s="77">
        <v>1</v>
      </c>
      <c r="E141" s="45"/>
      <c r="F141" s="221"/>
      <c r="G141" s="37"/>
    </row>
    <row r="142" spans="1:11" s="75" customFormat="1">
      <c r="A142" s="38"/>
      <c r="B142" s="164"/>
      <c r="C142" s="158"/>
      <c r="D142" s="156"/>
      <c r="E142" s="45"/>
      <c r="F142" s="221"/>
      <c r="G142" s="37"/>
      <c r="K142" s="75">
        <f>10*40000</f>
        <v>400000</v>
      </c>
    </row>
    <row r="143" spans="1:11" s="75" customFormat="1">
      <c r="A143" s="38"/>
      <c r="B143" s="222" t="s">
        <v>235</v>
      </c>
      <c r="C143" s="158"/>
      <c r="D143" s="156"/>
      <c r="E143" s="45"/>
      <c r="F143" s="221"/>
      <c r="G143" s="37"/>
    </row>
    <row r="144" spans="1:11" s="75" customFormat="1" ht="60">
      <c r="A144" s="38">
        <v>3.09</v>
      </c>
      <c r="B144" s="223" t="s">
        <v>609</v>
      </c>
      <c r="C144" s="158" t="s">
        <v>490</v>
      </c>
      <c r="D144" s="77">
        <v>20</v>
      </c>
      <c r="E144" s="45"/>
      <c r="F144" s="341"/>
      <c r="G144" s="37"/>
    </row>
    <row r="145" spans="1:8" s="75" customFormat="1">
      <c r="A145" s="38"/>
      <c r="B145" s="164"/>
      <c r="C145" s="158"/>
      <c r="D145" s="156"/>
      <c r="E145" s="45"/>
      <c r="F145" s="221"/>
      <c r="G145" s="37"/>
    </row>
    <row r="146" spans="1:8" s="75" customFormat="1" ht="45">
      <c r="A146" s="38">
        <v>3.1</v>
      </c>
      <c r="B146" s="164" t="s">
        <v>584</v>
      </c>
      <c r="C146" s="158" t="s">
        <v>9</v>
      </c>
      <c r="D146" s="156"/>
      <c r="E146" s="466"/>
      <c r="F146" s="49"/>
      <c r="G146" s="37"/>
    </row>
    <row r="147" spans="1:8" s="75" customFormat="1">
      <c r="A147" s="38"/>
      <c r="B147" s="164"/>
      <c r="C147" s="158"/>
      <c r="D147" s="156"/>
      <c r="E147" s="466"/>
      <c r="F147" s="221"/>
      <c r="G147" s="37"/>
    </row>
    <row r="148" spans="1:8">
      <c r="A148" s="160"/>
      <c r="B148" s="224" t="s">
        <v>236</v>
      </c>
      <c r="C148" s="436"/>
      <c r="D148" s="436"/>
      <c r="E148" s="436"/>
      <c r="F148" s="161"/>
      <c r="G148" s="52"/>
      <c r="H148" s="91"/>
    </row>
    <row r="149" spans="1:8" ht="44.1">
      <c r="A149" s="38">
        <v>3.11</v>
      </c>
      <c r="B149" s="225" t="s">
        <v>610</v>
      </c>
      <c r="C149" s="34" t="s">
        <v>237</v>
      </c>
      <c r="D149" s="479">
        <v>1</v>
      </c>
      <c r="E149" s="531"/>
      <c r="F149" s="341"/>
      <c r="G149" s="52"/>
      <c r="H149" s="91"/>
    </row>
    <row r="150" spans="1:8">
      <c r="A150" s="160"/>
      <c r="B150" s="226"/>
      <c r="C150" s="436"/>
      <c r="D150" s="436"/>
      <c r="E150" s="436"/>
      <c r="F150" s="161"/>
      <c r="G150" s="52"/>
      <c r="H150" s="91"/>
    </row>
    <row r="151" spans="1:8">
      <c r="A151" s="38">
        <v>3.12</v>
      </c>
      <c r="B151" s="437" t="s">
        <v>583</v>
      </c>
      <c r="C151" s="158" t="s">
        <v>9</v>
      </c>
      <c r="D151" s="156"/>
      <c r="E151" s="466"/>
      <c r="F151" s="49"/>
      <c r="G151" s="52"/>
      <c r="H151" s="91"/>
    </row>
    <row r="152" spans="1:8" s="75" customFormat="1">
      <c r="A152" s="38"/>
      <c r="B152" s="223"/>
      <c r="C152" s="158"/>
      <c r="D152" s="77"/>
      <c r="E152" s="45"/>
      <c r="F152" s="341"/>
      <c r="G152" s="37"/>
    </row>
    <row r="153" spans="1:8" s="75" customFormat="1">
      <c r="A153" s="38"/>
      <c r="B153" s="164"/>
      <c r="C153" s="158"/>
      <c r="D153" s="156"/>
      <c r="E153" s="45"/>
      <c r="F153" s="221"/>
      <c r="G153" s="37"/>
    </row>
    <row r="154" spans="1:8" s="75" customFormat="1">
      <c r="A154" s="38"/>
      <c r="B154" s="164"/>
      <c r="C154" s="158"/>
      <c r="D154" s="156"/>
      <c r="E154" s="466"/>
      <c r="F154" s="49"/>
      <c r="G154" s="37"/>
    </row>
    <row r="155" spans="1:8" s="75" customFormat="1">
      <c r="A155" s="38"/>
      <c r="B155" s="164"/>
      <c r="C155" s="158"/>
      <c r="D155" s="156"/>
      <c r="E155" s="466"/>
      <c r="F155" s="221"/>
      <c r="G155" s="37"/>
    </row>
    <row r="156" spans="1:8">
      <c r="A156" s="160"/>
      <c r="B156" s="224"/>
      <c r="C156" s="436"/>
      <c r="D156" s="436"/>
      <c r="E156" s="436"/>
      <c r="F156" s="161"/>
      <c r="G156" s="52"/>
      <c r="H156" s="91"/>
    </row>
    <row r="157" spans="1:8">
      <c r="A157" s="38"/>
      <c r="B157" s="225"/>
      <c r="C157" s="34"/>
      <c r="D157" s="479"/>
      <c r="E157" s="531"/>
      <c r="F157" s="341"/>
      <c r="G157" s="52"/>
      <c r="H157" s="91"/>
    </row>
    <row r="158" spans="1:8" s="75" customFormat="1">
      <c r="A158" s="38"/>
      <c r="B158" s="223"/>
      <c r="C158" s="158"/>
      <c r="D158" s="77"/>
      <c r="E158" s="45"/>
      <c r="F158" s="341"/>
      <c r="G158" s="37"/>
    </row>
    <row r="159" spans="1:8" s="75" customFormat="1">
      <c r="A159" s="38"/>
      <c r="B159" s="164"/>
      <c r="C159" s="158"/>
      <c r="D159" s="156"/>
      <c r="E159" s="45"/>
      <c r="F159" s="221"/>
      <c r="G159" s="37"/>
    </row>
    <row r="160" spans="1:8" s="75" customFormat="1">
      <c r="A160" s="38"/>
      <c r="B160" s="164"/>
      <c r="C160" s="158"/>
      <c r="D160" s="156"/>
      <c r="E160" s="466"/>
      <c r="F160" s="49"/>
      <c r="G160" s="37"/>
    </row>
    <row r="161" spans="1:8" s="75" customFormat="1">
      <c r="A161" s="38"/>
      <c r="B161" s="164"/>
      <c r="C161" s="158"/>
      <c r="D161" s="156"/>
      <c r="E161" s="466"/>
      <c r="F161" s="221"/>
      <c r="G161" s="37"/>
    </row>
    <row r="162" spans="1:8">
      <c r="A162" s="160"/>
      <c r="B162" s="436"/>
      <c r="C162" s="436"/>
      <c r="D162" s="436"/>
      <c r="E162" s="436"/>
      <c r="F162" s="161"/>
      <c r="G162" s="52"/>
      <c r="H162" s="91"/>
    </row>
    <row r="163" spans="1:8">
      <c r="A163" s="160"/>
      <c r="B163" s="436"/>
      <c r="C163" s="436"/>
      <c r="D163" s="436"/>
      <c r="E163" s="436"/>
      <c r="F163" s="161"/>
      <c r="G163" s="52"/>
      <c r="H163" s="91"/>
    </row>
    <row r="164" spans="1:8">
      <c r="A164" s="160"/>
      <c r="B164" s="436"/>
      <c r="C164" s="436"/>
      <c r="D164" s="436"/>
      <c r="E164" s="436"/>
      <c r="F164" s="161"/>
      <c r="G164" s="52"/>
      <c r="H164" s="91"/>
    </row>
    <row r="165" spans="1:8">
      <c r="A165" s="38"/>
      <c r="B165" s="436"/>
      <c r="C165" s="436"/>
      <c r="D165" s="436"/>
      <c r="E165" s="436"/>
      <c r="F165" s="161"/>
      <c r="G165" s="52"/>
      <c r="H165" s="91"/>
    </row>
    <row r="166" spans="1:8">
      <c r="A166" s="160"/>
      <c r="B166" s="436"/>
      <c r="C166" s="436"/>
      <c r="D166" s="436"/>
      <c r="E166" s="436"/>
      <c r="F166" s="161"/>
      <c r="G166" s="52"/>
      <c r="H166" s="91"/>
    </row>
    <row r="167" spans="1:8" ht="15.3" thickBot="1">
      <c r="A167" s="556" t="s">
        <v>104</v>
      </c>
      <c r="B167" s="557"/>
      <c r="C167" s="557"/>
      <c r="D167" s="557"/>
      <c r="E167" s="557"/>
      <c r="F167" s="146"/>
      <c r="G167" s="52"/>
      <c r="H167" s="91"/>
    </row>
    <row r="168" spans="1:8">
      <c r="A168" s="554" t="s">
        <v>105</v>
      </c>
      <c r="B168" s="555"/>
      <c r="C168" s="555"/>
      <c r="D168" s="555"/>
      <c r="E168" s="555"/>
      <c r="F168" s="147"/>
      <c r="G168" s="52"/>
      <c r="H168" s="91"/>
    </row>
    <row r="169" spans="1:8">
      <c r="A169" s="160"/>
      <c r="B169" s="436"/>
      <c r="C169" s="436"/>
      <c r="D169" s="436"/>
      <c r="E169" s="436"/>
      <c r="F169" s="161"/>
      <c r="G169" s="52"/>
      <c r="H169" s="91"/>
    </row>
    <row r="170" spans="1:8">
      <c r="A170" s="160"/>
      <c r="B170" s="224" t="s">
        <v>551</v>
      </c>
      <c r="C170" s="436"/>
      <c r="D170" s="436"/>
      <c r="E170" s="436"/>
      <c r="F170" s="161"/>
      <c r="G170" s="52"/>
      <c r="H170" s="91"/>
    </row>
    <row r="171" spans="1:8" ht="90">
      <c r="A171" s="38">
        <v>3.13</v>
      </c>
      <c r="B171" s="1" t="s">
        <v>549</v>
      </c>
      <c r="C171" s="34" t="s">
        <v>156</v>
      </c>
      <c r="D171" s="77">
        <v>1</v>
      </c>
      <c r="E171" s="529"/>
      <c r="F171" s="49"/>
      <c r="G171" s="52"/>
      <c r="H171" s="91"/>
    </row>
    <row r="172" spans="1:8">
      <c r="A172" s="160"/>
      <c r="B172" s="436"/>
      <c r="C172" s="436"/>
      <c r="D172" s="436"/>
      <c r="E172" s="436"/>
      <c r="F172" s="161"/>
      <c r="G172" s="52"/>
      <c r="H172" s="91"/>
    </row>
    <row r="173" spans="1:8" ht="30">
      <c r="A173" s="38">
        <v>3.14</v>
      </c>
      <c r="B173" s="164" t="s">
        <v>582</v>
      </c>
      <c r="C173" s="158" t="s">
        <v>9</v>
      </c>
      <c r="D173" s="156"/>
      <c r="E173" s="530"/>
      <c r="F173" s="49"/>
      <c r="G173" s="52"/>
      <c r="H173" s="91"/>
    </row>
    <row r="174" spans="1:8">
      <c r="A174" s="160"/>
      <c r="B174" s="436"/>
      <c r="C174" s="436"/>
      <c r="D174" s="436"/>
      <c r="E174" s="436"/>
      <c r="F174" s="161"/>
      <c r="G174" s="52"/>
      <c r="H174" s="91"/>
    </row>
    <row r="175" spans="1:8">
      <c r="A175" s="160"/>
      <c r="B175" s="438" t="s">
        <v>238</v>
      </c>
      <c r="C175" s="436"/>
      <c r="D175" s="436"/>
      <c r="E175" s="436"/>
      <c r="F175" s="161"/>
      <c r="G175" s="52"/>
      <c r="H175" s="91"/>
    </row>
    <row r="176" spans="1:8" ht="30">
      <c r="A176" s="38">
        <v>3.15</v>
      </c>
      <c r="B176" s="1" t="s">
        <v>239</v>
      </c>
      <c r="C176" s="34" t="s">
        <v>13</v>
      </c>
      <c r="D176" s="77">
        <v>12</v>
      </c>
      <c r="E176" s="45"/>
      <c r="F176" s="49"/>
      <c r="G176" s="52"/>
      <c r="H176" s="91"/>
    </row>
    <row r="177" spans="1:8">
      <c r="A177" s="38"/>
      <c r="B177" s="1"/>
      <c r="C177" s="34"/>
      <c r="D177" s="35"/>
      <c r="E177" s="45"/>
      <c r="F177" s="221"/>
      <c r="G177" s="52"/>
      <c r="H177" s="91"/>
    </row>
    <row r="178" spans="1:8" ht="165">
      <c r="A178" s="38">
        <v>3.16</v>
      </c>
      <c r="B178" s="439" t="s">
        <v>240</v>
      </c>
      <c r="C178" s="436"/>
      <c r="D178" s="436"/>
      <c r="E178" s="436"/>
      <c r="F178" s="161"/>
      <c r="G178" s="52"/>
      <c r="H178" s="91"/>
    </row>
    <row r="179" spans="1:8">
      <c r="A179" s="160"/>
      <c r="B179" s="436"/>
      <c r="C179" s="436"/>
      <c r="D179" s="436"/>
      <c r="E179" s="436"/>
      <c r="F179" s="161"/>
      <c r="G179" s="52"/>
      <c r="H179" s="91"/>
    </row>
    <row r="180" spans="1:8">
      <c r="A180" s="440"/>
      <c r="B180" s="441" t="s">
        <v>241</v>
      </c>
      <c r="C180" s="429" t="s">
        <v>228</v>
      </c>
      <c r="D180" s="430">
        <v>1</v>
      </c>
      <c r="E180" s="442"/>
      <c r="F180" s="49"/>
      <c r="G180" s="52"/>
      <c r="H180" s="91"/>
    </row>
    <row r="181" spans="1:8">
      <c r="A181" s="440"/>
      <c r="B181" s="441" t="s">
        <v>242</v>
      </c>
      <c r="C181" s="429" t="s">
        <v>228</v>
      </c>
      <c r="D181" s="430">
        <v>1</v>
      </c>
      <c r="E181" s="443"/>
      <c r="F181" s="444"/>
      <c r="G181" s="52"/>
      <c r="H181" s="91"/>
    </row>
    <row r="182" spans="1:8">
      <c r="A182" s="440"/>
      <c r="B182" s="441" t="s">
        <v>242</v>
      </c>
      <c r="C182" s="429" t="s">
        <v>228</v>
      </c>
      <c r="D182" s="430">
        <v>1</v>
      </c>
      <c r="E182" s="443"/>
      <c r="F182" s="444"/>
      <c r="G182" s="52"/>
      <c r="H182" s="91"/>
    </row>
    <row r="183" spans="1:8">
      <c r="A183" s="440"/>
      <c r="B183" s="441" t="s">
        <v>243</v>
      </c>
      <c r="C183" s="429" t="s">
        <v>228</v>
      </c>
      <c r="D183" s="430">
        <v>1</v>
      </c>
      <c r="E183" s="443"/>
      <c r="F183" s="444"/>
      <c r="G183" s="52"/>
      <c r="H183" s="91"/>
    </row>
    <row r="184" spans="1:8">
      <c r="A184" s="440"/>
      <c r="B184" s="441" t="s">
        <v>244</v>
      </c>
      <c r="C184" s="429" t="s">
        <v>228</v>
      </c>
      <c r="D184" s="430">
        <v>1</v>
      </c>
      <c r="E184" s="443"/>
      <c r="F184" s="444"/>
      <c r="G184" s="52"/>
      <c r="H184" s="91"/>
    </row>
    <row r="185" spans="1:8">
      <c r="A185" s="440"/>
      <c r="B185" s="441" t="s">
        <v>245</v>
      </c>
      <c r="C185" s="429" t="s">
        <v>228</v>
      </c>
      <c r="D185" s="430">
        <v>1</v>
      </c>
      <c r="E185" s="443"/>
      <c r="F185" s="444"/>
      <c r="G185" s="52"/>
      <c r="H185" s="91"/>
    </row>
    <row r="186" spans="1:8">
      <c r="A186" s="445"/>
      <c r="B186" s="446"/>
      <c r="C186" s="447"/>
      <c r="D186" s="436"/>
      <c r="E186" s="436"/>
      <c r="F186" s="161"/>
      <c r="G186" s="52"/>
      <c r="H186" s="91"/>
    </row>
    <row r="187" spans="1:8">
      <c r="A187" s="445"/>
      <c r="B187" s="446"/>
      <c r="C187" s="447"/>
      <c r="D187" s="436"/>
      <c r="E187" s="436"/>
      <c r="F187" s="161"/>
      <c r="G187" s="52"/>
      <c r="H187" s="91"/>
    </row>
    <row r="188" spans="1:8">
      <c r="A188" s="445"/>
      <c r="B188" s="446"/>
      <c r="C188" s="447"/>
      <c r="D188" s="436"/>
      <c r="E188" s="436"/>
      <c r="F188" s="161"/>
      <c r="G188" s="52"/>
      <c r="H188" s="91"/>
    </row>
    <row r="189" spans="1:8">
      <c r="A189" s="445"/>
      <c r="B189" s="446"/>
      <c r="C189" s="447"/>
      <c r="D189" s="436"/>
      <c r="E189" s="436"/>
      <c r="F189" s="161"/>
      <c r="G189" s="52"/>
      <c r="H189" s="91"/>
    </row>
    <row r="190" spans="1:8">
      <c r="A190" s="160"/>
      <c r="B190" s="436"/>
      <c r="C190" s="447"/>
      <c r="D190" s="436"/>
      <c r="E190" s="436"/>
      <c r="F190" s="161"/>
      <c r="G190" s="52"/>
      <c r="H190" s="91"/>
    </row>
    <row r="191" spans="1:8">
      <c r="A191" s="160"/>
      <c r="B191" s="438"/>
      <c r="C191" s="447"/>
      <c r="D191" s="436"/>
      <c r="E191" s="436"/>
      <c r="F191" s="161"/>
      <c r="G191" s="52"/>
      <c r="H191" s="91"/>
    </row>
    <row r="192" spans="1:8">
      <c r="A192" s="38"/>
      <c r="B192" s="1"/>
      <c r="C192" s="34"/>
      <c r="D192" s="35"/>
      <c r="E192" s="45"/>
      <c r="F192" s="341"/>
      <c r="G192" s="52"/>
      <c r="H192" s="91"/>
    </row>
    <row r="193" spans="1:9">
      <c r="A193" s="38"/>
      <c r="B193" s="162"/>
      <c r="C193" s="158"/>
      <c r="D193" s="156"/>
      <c r="E193" s="45"/>
      <c r="F193" s="49"/>
      <c r="G193" s="52"/>
      <c r="H193" s="91"/>
    </row>
    <row r="194" spans="1:9">
      <c r="A194" s="38"/>
      <c r="B194" s="162"/>
      <c r="C194" s="158"/>
      <c r="D194" s="156"/>
      <c r="E194" s="45"/>
      <c r="F194" s="221"/>
      <c r="G194" s="52"/>
      <c r="H194" s="91"/>
    </row>
    <row r="195" spans="1:9">
      <c r="A195" s="540" t="s">
        <v>14</v>
      </c>
      <c r="B195" s="541"/>
      <c r="C195" s="541"/>
      <c r="D195" s="541"/>
      <c r="E195" s="541"/>
      <c r="F195" s="129"/>
      <c r="G195" s="52"/>
      <c r="H195" s="91"/>
    </row>
    <row r="196" spans="1:9" s="48" customFormat="1" ht="15.3" thickBot="1">
      <c r="A196" s="542" t="s">
        <v>15</v>
      </c>
      <c r="B196" s="543"/>
      <c r="C196" s="543"/>
      <c r="D196" s="543"/>
      <c r="E196" s="543"/>
      <c r="F196" s="129"/>
    </row>
    <row r="197" spans="1:9">
      <c r="H197" s="75">
        <v>50000</v>
      </c>
    </row>
    <row r="198" spans="1:9">
      <c r="D198" s="57"/>
      <c r="H198" s="75">
        <f>H197*7</f>
        <v>350000</v>
      </c>
      <c r="I198" s="448">
        <f>H198/12</f>
        <v>29166.666666666668</v>
      </c>
    </row>
    <row r="199" spans="1:9">
      <c r="I199" s="449">
        <f>ROUNDUP(I198,0)</f>
        <v>29167</v>
      </c>
    </row>
  </sheetData>
  <mergeCells count="18">
    <mergeCell ref="A131:E131"/>
    <mergeCell ref="A132:E132"/>
    <mergeCell ref="A167:E167"/>
    <mergeCell ref="A168:E168"/>
    <mergeCell ref="A196:E196"/>
    <mergeCell ref="A195:E195"/>
    <mergeCell ref="A1:F1"/>
    <mergeCell ref="A2:F2"/>
    <mergeCell ref="A3:A4"/>
    <mergeCell ref="B3:B4"/>
    <mergeCell ref="C3:C4"/>
    <mergeCell ref="D3:D4"/>
    <mergeCell ref="A106:E106"/>
    <mergeCell ref="A38:E38"/>
    <mergeCell ref="A39:E39"/>
    <mergeCell ref="A70:E70"/>
    <mergeCell ref="A71:E71"/>
    <mergeCell ref="A105:E105"/>
  </mergeCells>
  <printOptions horizontalCentered="1" gridLines="1"/>
  <pageMargins left="1.1811023622047245" right="0.74803149606299213" top="0.98425196850393704" bottom="0.98425196850393704" header="0.51181102362204722" footer="0.51181102362204722"/>
  <pageSetup paperSize="9" scale="85" orientation="portrait" r:id="rId1"/>
  <headerFooter alignWithMargins="0">
    <oddHeader>&amp;CGravel Road and Associated Works</oddHead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87"/>
  <sheetViews>
    <sheetView view="pageBreakPreview" topLeftCell="A72" zoomScale="145" zoomScaleNormal="100" zoomScaleSheetLayoutView="145" workbookViewId="0">
      <selection activeCell="F87" sqref="F87"/>
    </sheetView>
  </sheetViews>
  <sheetFormatPr defaultColWidth="9.15625" defaultRowHeight="15"/>
  <cols>
    <col min="1" max="1" width="8.15625" style="299" customWidth="1"/>
    <col min="2" max="2" width="39.9453125" style="133" customWidth="1"/>
    <col min="3" max="3" width="6.1015625" style="134" customWidth="1"/>
    <col min="4" max="4" width="8.89453125" style="135" customWidth="1"/>
    <col min="5" max="5" width="12.05078125" style="136" customWidth="1"/>
    <col min="6" max="6" width="15.3671875" style="137" customWidth="1"/>
    <col min="7" max="7" width="9.15625" style="133" hidden="1" customWidth="1"/>
    <col min="8" max="8" width="19.47265625" style="269" hidden="1" customWidth="1"/>
    <col min="9" max="16384" width="9.15625" style="133"/>
  </cols>
  <sheetData>
    <row r="1" spans="1:8" s="265" customFormat="1">
      <c r="A1" s="576" t="s">
        <v>153</v>
      </c>
      <c r="B1" s="577"/>
      <c r="C1" s="577"/>
      <c r="D1" s="577"/>
      <c r="E1" s="577"/>
      <c r="F1" s="578"/>
      <c r="H1" s="266"/>
    </row>
    <row r="2" spans="1:8" s="265" customFormat="1" ht="15.3" thickBot="1">
      <c r="A2" s="579" t="s">
        <v>132</v>
      </c>
      <c r="B2" s="580"/>
      <c r="C2" s="580"/>
      <c r="D2" s="580"/>
      <c r="E2" s="580"/>
      <c r="F2" s="581"/>
      <c r="H2" s="266"/>
    </row>
    <row r="3" spans="1:8" s="267" customFormat="1">
      <c r="A3" s="582" t="s">
        <v>2</v>
      </c>
      <c r="B3" s="584" t="s">
        <v>3</v>
      </c>
      <c r="C3" s="584" t="s">
        <v>4</v>
      </c>
      <c r="D3" s="586" t="s">
        <v>5</v>
      </c>
      <c r="E3" s="116" t="s">
        <v>6</v>
      </c>
      <c r="F3" s="25" t="s">
        <v>7</v>
      </c>
      <c r="H3" s="268"/>
    </row>
    <row r="4" spans="1:8" ht="15.3" thickBot="1">
      <c r="A4" s="588"/>
      <c r="B4" s="589"/>
      <c r="C4" s="589"/>
      <c r="D4" s="590"/>
      <c r="E4" s="450" t="s">
        <v>8</v>
      </c>
      <c r="F4" s="451" t="s">
        <v>8</v>
      </c>
    </row>
    <row r="5" spans="1:8">
      <c r="A5" s="227"/>
      <c r="B5" s="80" t="s">
        <v>131</v>
      </c>
      <c r="C5" s="34"/>
      <c r="D5" s="228"/>
      <c r="E5" s="229"/>
      <c r="F5" s="230"/>
      <c r="H5" s="133"/>
    </row>
    <row r="6" spans="1:8" ht="30">
      <c r="A6" s="243"/>
      <c r="B6" s="244" t="s">
        <v>171</v>
      </c>
      <c r="C6" s="270"/>
      <c r="D6" s="249"/>
      <c r="E6" s="271"/>
      <c r="F6" s="272"/>
      <c r="H6" s="133"/>
    </row>
    <row r="7" spans="1:8">
      <c r="A7" s="243">
        <v>23.2</v>
      </c>
      <c r="B7" s="245" t="s">
        <v>133</v>
      </c>
      <c r="C7" s="273"/>
      <c r="D7" s="274"/>
      <c r="E7" s="275"/>
      <c r="F7" s="272"/>
      <c r="H7" s="133"/>
    </row>
    <row r="8" spans="1:8">
      <c r="A8" s="246"/>
      <c r="B8" s="276"/>
      <c r="C8" s="273"/>
      <c r="D8" s="274"/>
      <c r="E8" s="277"/>
      <c r="F8" s="253"/>
      <c r="H8" s="133">
        <f>(2.5*11)+22</f>
        <v>49.5</v>
      </c>
    </row>
    <row r="9" spans="1:8">
      <c r="A9" s="246"/>
      <c r="B9" s="278" t="s">
        <v>134</v>
      </c>
      <c r="C9" s="273"/>
      <c r="D9" s="274"/>
      <c r="E9" s="275"/>
      <c r="F9" s="253"/>
      <c r="H9" s="133"/>
    </row>
    <row r="10" spans="1:8" ht="45">
      <c r="A10" s="246"/>
      <c r="B10" s="247" t="s">
        <v>135</v>
      </c>
      <c r="C10" s="273"/>
      <c r="D10" s="274"/>
      <c r="E10" s="277"/>
      <c r="F10" s="253"/>
      <c r="H10" s="133">
        <f>(0.2*11)+2.3</f>
        <v>4.5</v>
      </c>
    </row>
    <row r="11" spans="1:8">
      <c r="A11" s="243">
        <v>23.3</v>
      </c>
      <c r="B11" s="254" t="s">
        <v>136</v>
      </c>
      <c r="C11" s="270" t="s">
        <v>172</v>
      </c>
      <c r="D11" s="279">
        <v>720</v>
      </c>
      <c r="E11" s="271"/>
      <c r="F11" s="280"/>
      <c r="H11" s="133"/>
    </row>
    <row r="12" spans="1:8">
      <c r="A12" s="243"/>
      <c r="B12" s="247" t="s">
        <v>173</v>
      </c>
      <c r="C12" s="270" t="s">
        <v>172</v>
      </c>
      <c r="D12" s="279">
        <v>720</v>
      </c>
      <c r="E12" s="271"/>
      <c r="F12" s="280"/>
      <c r="H12" s="133"/>
    </row>
    <row r="13" spans="1:8">
      <c r="A13" s="243"/>
      <c r="B13" s="254" t="s">
        <v>174</v>
      </c>
      <c r="C13" s="270" t="s">
        <v>172</v>
      </c>
      <c r="D13" s="279">
        <v>720</v>
      </c>
      <c r="E13" s="271"/>
      <c r="F13" s="280"/>
      <c r="H13" s="133"/>
    </row>
    <row r="14" spans="1:8">
      <c r="A14" s="243"/>
      <c r="B14" s="276"/>
      <c r="C14" s="273"/>
      <c r="D14" s="249"/>
      <c r="E14" s="271"/>
      <c r="F14" s="253"/>
      <c r="H14" s="133"/>
    </row>
    <row r="15" spans="1:8">
      <c r="A15" s="243">
        <v>23.4</v>
      </c>
      <c r="B15" s="281" t="s">
        <v>137</v>
      </c>
      <c r="C15" s="273"/>
      <c r="D15" s="249"/>
      <c r="E15" s="271"/>
      <c r="F15" s="253"/>
      <c r="H15" s="133"/>
    </row>
    <row r="16" spans="1:8" ht="60">
      <c r="A16" s="243"/>
      <c r="B16" s="247" t="s">
        <v>138</v>
      </c>
      <c r="C16" s="282"/>
      <c r="D16" s="249"/>
      <c r="E16" s="271"/>
      <c r="F16" s="253"/>
      <c r="H16" s="133">
        <f>(11.5*11)+92</f>
        <v>218.5</v>
      </c>
    </row>
    <row r="17" spans="1:8">
      <c r="A17" s="243"/>
      <c r="B17" s="254" t="s">
        <v>175</v>
      </c>
      <c r="C17" s="270" t="s">
        <v>172</v>
      </c>
      <c r="D17" s="279">
        <v>720</v>
      </c>
      <c r="E17" s="271"/>
      <c r="F17" s="280"/>
      <c r="H17" s="133"/>
    </row>
    <row r="18" spans="1:8">
      <c r="A18" s="243"/>
      <c r="B18" s="276"/>
      <c r="C18" s="282"/>
      <c r="D18" s="249"/>
      <c r="E18" s="271"/>
      <c r="F18" s="253"/>
      <c r="H18" s="133"/>
    </row>
    <row r="19" spans="1:8">
      <c r="A19" s="243">
        <v>23.5</v>
      </c>
      <c r="B19" s="281" t="s">
        <v>139</v>
      </c>
      <c r="C19" s="273"/>
      <c r="D19" s="249"/>
      <c r="E19" s="271"/>
      <c r="F19" s="253"/>
      <c r="H19" s="133"/>
    </row>
    <row r="20" spans="1:8" s="269" customFormat="1" ht="75">
      <c r="A20" s="243"/>
      <c r="B20" s="244" t="s">
        <v>140</v>
      </c>
      <c r="C20" s="282"/>
      <c r="D20" s="249"/>
      <c r="E20" s="250"/>
      <c r="F20" s="253"/>
      <c r="G20" s="133"/>
    </row>
    <row r="21" spans="1:8" s="269" customFormat="1" ht="285">
      <c r="A21" s="243" t="s">
        <v>176</v>
      </c>
      <c r="B21" s="278" t="s">
        <v>177</v>
      </c>
      <c r="C21" s="270" t="s">
        <v>172</v>
      </c>
      <c r="D21" s="279">
        <v>419</v>
      </c>
      <c r="E21" s="250"/>
      <c r="F21" s="280"/>
      <c r="G21" s="133"/>
    </row>
    <row r="22" spans="1:8" s="269" customFormat="1">
      <c r="A22" s="243"/>
      <c r="B22" s="278"/>
      <c r="C22" s="270"/>
      <c r="D22" s="279"/>
      <c r="E22" s="250"/>
      <c r="F22" s="280"/>
      <c r="G22" s="133"/>
    </row>
    <row r="23" spans="1:8" s="269" customFormat="1">
      <c r="A23" s="243"/>
      <c r="B23" s="278"/>
      <c r="C23" s="270"/>
      <c r="D23" s="279"/>
      <c r="E23" s="250"/>
      <c r="F23" s="280"/>
      <c r="G23" s="133"/>
    </row>
    <row r="24" spans="1:8" s="269" customFormat="1">
      <c r="A24" s="243"/>
      <c r="B24" s="278"/>
      <c r="C24" s="270"/>
      <c r="D24" s="279"/>
      <c r="E24" s="250"/>
      <c r="F24" s="280"/>
      <c r="G24" s="133"/>
    </row>
    <row r="25" spans="1:8" s="269" customFormat="1">
      <c r="A25" s="243"/>
      <c r="B25" s="247"/>
      <c r="C25" s="282"/>
      <c r="D25" s="249"/>
      <c r="E25" s="250"/>
      <c r="F25" s="253"/>
      <c r="G25" s="133"/>
    </row>
    <row r="26" spans="1:8" s="269" customFormat="1" ht="15.3" thickBot="1">
      <c r="A26" s="556" t="s">
        <v>104</v>
      </c>
      <c r="B26" s="557"/>
      <c r="C26" s="557"/>
      <c r="D26" s="557"/>
      <c r="E26" s="557"/>
      <c r="F26" s="142"/>
      <c r="G26" s="133"/>
    </row>
    <row r="27" spans="1:8" s="269" customFormat="1">
      <c r="A27" s="591" t="s">
        <v>105</v>
      </c>
      <c r="B27" s="592"/>
      <c r="C27" s="592"/>
      <c r="D27" s="592"/>
      <c r="E27" s="592"/>
      <c r="F27" s="143"/>
      <c r="G27" s="133"/>
    </row>
    <row r="28" spans="1:8" s="269" customFormat="1">
      <c r="A28" s="144"/>
      <c r="B28" s="138"/>
      <c r="C28" s="283"/>
      <c r="D28" s="139"/>
      <c r="E28" s="140"/>
      <c r="F28" s="145"/>
      <c r="G28" s="133"/>
    </row>
    <row r="29" spans="1:8" s="269" customFormat="1" ht="278.10000000000002" customHeight="1">
      <c r="A29" s="248" t="s">
        <v>178</v>
      </c>
      <c r="B29" s="247" t="s">
        <v>192</v>
      </c>
      <c r="C29" s="284" t="s">
        <v>172</v>
      </c>
      <c r="D29" s="279">
        <v>301</v>
      </c>
      <c r="E29" s="250"/>
      <c r="F29" s="285"/>
      <c r="G29" s="133"/>
    </row>
    <row r="30" spans="1:8" s="269" customFormat="1">
      <c r="A30" s="248"/>
      <c r="B30" s="247"/>
      <c r="C30" s="286"/>
      <c r="D30" s="249"/>
      <c r="E30" s="250"/>
      <c r="F30" s="251"/>
      <c r="G30" s="133"/>
    </row>
    <row r="31" spans="1:8" s="269" customFormat="1">
      <c r="A31" s="248">
        <v>23.6</v>
      </c>
      <c r="B31" s="287" t="s">
        <v>141</v>
      </c>
      <c r="C31" s="286"/>
      <c r="D31" s="249"/>
      <c r="E31" s="250"/>
      <c r="F31" s="251"/>
      <c r="G31" s="133"/>
    </row>
    <row r="32" spans="1:8" s="269" customFormat="1" ht="30">
      <c r="A32" s="288" t="s">
        <v>179</v>
      </c>
      <c r="B32" s="278" t="s">
        <v>142</v>
      </c>
      <c r="C32" s="284" t="s">
        <v>172</v>
      </c>
      <c r="D32" s="279">
        <v>720</v>
      </c>
      <c r="E32" s="271"/>
      <c r="F32" s="285"/>
      <c r="G32" s="133"/>
    </row>
    <row r="33" spans="1:7" s="269" customFormat="1">
      <c r="A33" s="248">
        <v>23.7</v>
      </c>
      <c r="B33" s="244" t="s">
        <v>143</v>
      </c>
      <c r="C33" s="284"/>
      <c r="D33" s="279"/>
      <c r="E33" s="271"/>
      <c r="F33" s="285"/>
      <c r="G33" s="133"/>
    </row>
    <row r="34" spans="1:7" s="269" customFormat="1" ht="45">
      <c r="A34" s="288" t="s">
        <v>179</v>
      </c>
      <c r="B34" s="247" t="s">
        <v>144</v>
      </c>
      <c r="C34" s="284" t="s">
        <v>172</v>
      </c>
      <c r="D34" s="279">
        <v>720</v>
      </c>
      <c r="E34" s="271"/>
      <c r="F34" s="285"/>
      <c r="G34" s="133"/>
    </row>
    <row r="35" spans="1:7" s="269" customFormat="1">
      <c r="A35" s="289"/>
      <c r="B35" s="252"/>
      <c r="C35" s="286"/>
      <c r="D35" s="249"/>
      <c r="E35" s="250"/>
      <c r="F35" s="251"/>
      <c r="G35" s="133"/>
    </row>
    <row r="36" spans="1:7" s="269" customFormat="1">
      <c r="A36" s="248">
        <v>23.8</v>
      </c>
      <c r="B36" s="244" t="s">
        <v>145</v>
      </c>
      <c r="C36" s="286"/>
      <c r="D36" s="249"/>
      <c r="E36" s="250"/>
      <c r="F36" s="251"/>
      <c r="G36" s="133"/>
    </row>
    <row r="37" spans="1:7" s="269" customFormat="1" ht="30">
      <c r="A37" s="248" t="s">
        <v>179</v>
      </c>
      <c r="B37" s="247" t="s">
        <v>146</v>
      </c>
      <c r="C37" s="286" t="s">
        <v>147</v>
      </c>
      <c r="D37" s="249">
        <v>1</v>
      </c>
      <c r="E37" s="250"/>
      <c r="F37" s="285"/>
      <c r="G37" s="133"/>
    </row>
    <row r="38" spans="1:7" s="269" customFormat="1" ht="45">
      <c r="A38" s="248" t="s">
        <v>180</v>
      </c>
      <c r="B38" s="247" t="s">
        <v>181</v>
      </c>
      <c r="C38" s="286" t="s">
        <v>147</v>
      </c>
      <c r="D38" s="249">
        <v>6</v>
      </c>
      <c r="E38" s="250"/>
      <c r="F38" s="285"/>
      <c r="G38" s="133"/>
    </row>
    <row r="39" spans="1:7" s="269" customFormat="1">
      <c r="A39" s="248"/>
      <c r="B39" s="247"/>
      <c r="C39" s="286"/>
      <c r="D39" s="249"/>
      <c r="E39" s="250"/>
      <c r="F39" s="285"/>
      <c r="G39" s="133"/>
    </row>
    <row r="40" spans="1:7" s="269" customFormat="1" ht="45">
      <c r="A40" s="248" t="s">
        <v>182</v>
      </c>
      <c r="B40" s="247" t="s">
        <v>183</v>
      </c>
      <c r="C40" s="286" t="s">
        <v>147</v>
      </c>
      <c r="D40" s="249">
        <v>6</v>
      </c>
      <c r="E40" s="250"/>
      <c r="F40" s="285"/>
      <c r="G40" s="133"/>
    </row>
    <row r="41" spans="1:7" s="269" customFormat="1">
      <c r="A41" s="248"/>
      <c r="B41" s="278"/>
      <c r="C41" s="286"/>
      <c r="D41" s="249"/>
      <c r="E41" s="250"/>
      <c r="F41" s="251"/>
      <c r="G41" s="133"/>
    </row>
    <row r="42" spans="1:7" s="269" customFormat="1" ht="75">
      <c r="A42" s="248" t="s">
        <v>184</v>
      </c>
      <c r="B42" s="247" t="s">
        <v>185</v>
      </c>
      <c r="C42" s="286" t="s">
        <v>147</v>
      </c>
      <c r="D42" s="249">
        <v>1</v>
      </c>
      <c r="E42" s="250"/>
      <c r="F42" s="285"/>
      <c r="G42" s="133"/>
    </row>
    <row r="43" spans="1:7" s="269" customFormat="1">
      <c r="A43" s="290"/>
      <c r="B43" s="425"/>
      <c r="C43" s="292"/>
      <c r="D43" s="232"/>
      <c r="E43" s="233"/>
      <c r="F43" s="513"/>
      <c r="G43" s="133"/>
    </row>
    <row r="44" spans="1:7" s="269" customFormat="1">
      <c r="A44" s="290"/>
      <c r="B44" s="425"/>
      <c r="C44" s="292"/>
      <c r="D44" s="232"/>
      <c r="E44" s="233"/>
      <c r="F44" s="513"/>
      <c r="G44" s="133"/>
    </row>
    <row r="45" spans="1:7" s="269" customFormat="1">
      <c r="A45" s="290"/>
      <c r="B45" s="291"/>
      <c r="C45" s="292"/>
      <c r="D45" s="232"/>
      <c r="E45" s="233"/>
      <c r="F45" s="234"/>
      <c r="G45" s="133"/>
    </row>
    <row r="46" spans="1:7" s="269" customFormat="1" ht="15.3" thickBot="1">
      <c r="A46" s="556" t="s">
        <v>104</v>
      </c>
      <c r="B46" s="557"/>
      <c r="C46" s="557"/>
      <c r="D46" s="557"/>
      <c r="E46" s="557"/>
      <c r="F46" s="142"/>
      <c r="G46" s="133"/>
    </row>
    <row r="47" spans="1:7" s="269" customFormat="1">
      <c r="A47" s="591" t="s">
        <v>105</v>
      </c>
      <c r="B47" s="592"/>
      <c r="C47" s="592"/>
      <c r="D47" s="592"/>
      <c r="E47" s="592"/>
      <c r="F47" s="143"/>
      <c r="G47" s="133"/>
    </row>
    <row r="48" spans="1:7" s="269" customFormat="1">
      <c r="A48" s="144"/>
      <c r="B48" s="293"/>
      <c r="C48" s="283"/>
      <c r="D48" s="139"/>
      <c r="E48" s="140"/>
      <c r="F48" s="141"/>
      <c r="G48" s="133"/>
    </row>
    <row r="49" spans="1:7" s="269" customFormat="1">
      <c r="A49" s="248"/>
      <c r="B49" s="244" t="s">
        <v>148</v>
      </c>
      <c r="C49" s="286"/>
      <c r="D49" s="249"/>
      <c r="E49" s="250"/>
      <c r="F49" s="253"/>
      <c r="G49" s="133"/>
    </row>
    <row r="50" spans="1:7" s="269" customFormat="1" ht="45">
      <c r="A50" s="248"/>
      <c r="B50" s="247" t="s">
        <v>149</v>
      </c>
      <c r="C50" s="286"/>
      <c r="D50" s="249"/>
      <c r="E50" s="250"/>
      <c r="F50" s="253"/>
      <c r="G50" s="133"/>
    </row>
    <row r="51" spans="1:7" s="269" customFormat="1" ht="30">
      <c r="A51" s="248" t="s">
        <v>186</v>
      </c>
      <c r="B51" s="247" t="s">
        <v>150</v>
      </c>
      <c r="C51" s="286" t="s">
        <v>147</v>
      </c>
      <c r="D51" s="249">
        <v>1</v>
      </c>
      <c r="E51" s="250"/>
      <c r="F51" s="280"/>
      <c r="G51" s="133"/>
    </row>
    <row r="52" spans="1:7" s="269" customFormat="1" ht="45">
      <c r="A52" s="248" t="s">
        <v>187</v>
      </c>
      <c r="B52" s="278" t="s">
        <v>151</v>
      </c>
      <c r="C52" s="286" t="s">
        <v>147</v>
      </c>
      <c r="D52" s="249">
        <v>1</v>
      </c>
      <c r="E52" s="250"/>
      <c r="F52" s="280"/>
      <c r="G52" s="133"/>
    </row>
    <row r="53" spans="1:7" s="269" customFormat="1">
      <c r="A53" s="294"/>
      <c r="B53" s="278"/>
      <c r="C53" s="286"/>
      <c r="D53" s="249"/>
      <c r="E53" s="250"/>
      <c r="F53" s="253"/>
      <c r="G53" s="133"/>
    </row>
    <row r="54" spans="1:7" s="269" customFormat="1">
      <c r="A54" s="248">
        <v>23.9</v>
      </c>
      <c r="B54" s="247" t="s">
        <v>188</v>
      </c>
      <c r="C54" s="286" t="s">
        <v>147</v>
      </c>
      <c r="D54" s="249">
        <v>1</v>
      </c>
      <c r="E54" s="250"/>
      <c r="F54" s="280"/>
      <c r="G54" s="133"/>
    </row>
    <row r="55" spans="1:7" s="269" customFormat="1">
      <c r="A55" s="294"/>
      <c r="B55" s="247"/>
      <c r="C55" s="286"/>
      <c r="D55" s="249"/>
      <c r="E55" s="250"/>
      <c r="F55" s="253"/>
      <c r="G55" s="133"/>
    </row>
    <row r="56" spans="1:7" s="269" customFormat="1">
      <c r="A56" s="248">
        <v>23.1</v>
      </c>
      <c r="B56" s="254" t="s">
        <v>152</v>
      </c>
      <c r="C56" s="286"/>
      <c r="D56" s="249"/>
      <c r="E56" s="250"/>
      <c r="F56" s="253"/>
      <c r="G56" s="133"/>
    </row>
    <row r="57" spans="1:7" s="269" customFormat="1">
      <c r="A57" s="295"/>
      <c r="B57" s="247" t="s">
        <v>189</v>
      </c>
      <c r="C57" s="284" t="s">
        <v>172</v>
      </c>
      <c r="D57" s="279">
        <v>30</v>
      </c>
      <c r="E57" s="250"/>
      <c r="F57" s="280"/>
      <c r="G57" s="133"/>
    </row>
    <row r="58" spans="1:7" s="269" customFormat="1">
      <c r="A58" s="248"/>
      <c r="B58" s="254" t="s">
        <v>190</v>
      </c>
      <c r="C58" s="284" t="s">
        <v>172</v>
      </c>
      <c r="D58" s="279">
        <v>10</v>
      </c>
      <c r="E58" s="250"/>
      <c r="F58" s="280"/>
      <c r="G58" s="133"/>
    </row>
    <row r="59" spans="1:7" s="269" customFormat="1">
      <c r="A59" s="248"/>
      <c r="B59" s="254" t="s">
        <v>191</v>
      </c>
      <c r="C59" s="284" t="s">
        <v>172</v>
      </c>
      <c r="D59" s="279">
        <v>10</v>
      </c>
      <c r="E59" s="250"/>
      <c r="F59" s="280"/>
      <c r="G59" s="133"/>
    </row>
    <row r="60" spans="1:7" s="269" customFormat="1">
      <c r="A60" s="289"/>
      <c r="B60" s="252"/>
      <c r="C60" s="284"/>
      <c r="D60" s="279"/>
      <c r="E60" s="250"/>
      <c r="F60" s="253"/>
      <c r="G60" s="133"/>
    </row>
    <row r="61" spans="1:7" s="269" customFormat="1">
      <c r="A61" s="289"/>
      <c r="B61" s="252"/>
      <c r="C61" s="284"/>
      <c r="D61" s="279"/>
      <c r="E61" s="250"/>
      <c r="F61" s="253"/>
      <c r="G61" s="133"/>
    </row>
    <row r="62" spans="1:7" s="269" customFormat="1">
      <c r="A62" s="289"/>
      <c r="B62" s="252"/>
      <c r="C62" s="284"/>
      <c r="D62" s="279"/>
      <c r="E62" s="250"/>
      <c r="F62" s="253"/>
      <c r="G62" s="133"/>
    </row>
    <row r="63" spans="1:7" s="269" customFormat="1">
      <c r="A63" s="289"/>
      <c r="B63" s="252"/>
      <c r="C63" s="284"/>
      <c r="D63" s="279"/>
      <c r="E63" s="250"/>
      <c r="F63" s="253"/>
      <c r="G63" s="133"/>
    </row>
    <row r="64" spans="1:7" s="269" customFormat="1">
      <c r="A64" s="289"/>
      <c r="B64" s="252"/>
      <c r="C64" s="284"/>
      <c r="D64" s="279"/>
      <c r="E64" s="250"/>
      <c r="F64" s="253"/>
      <c r="G64" s="133"/>
    </row>
    <row r="65" spans="1:7" s="269" customFormat="1">
      <c r="A65" s="289"/>
      <c r="B65" s="252"/>
      <c r="C65" s="284"/>
      <c r="D65" s="279"/>
      <c r="E65" s="250"/>
      <c r="F65" s="253"/>
      <c r="G65" s="133"/>
    </row>
    <row r="66" spans="1:7" s="269" customFormat="1">
      <c r="A66" s="289"/>
      <c r="B66" s="252"/>
      <c r="C66" s="284"/>
      <c r="D66" s="279"/>
      <c r="E66" s="250"/>
      <c r="F66" s="253"/>
      <c r="G66" s="133"/>
    </row>
    <row r="67" spans="1:7" s="269" customFormat="1">
      <c r="A67" s="289"/>
      <c r="B67" s="252"/>
      <c r="C67" s="284"/>
      <c r="D67" s="279"/>
      <c r="E67" s="250"/>
      <c r="F67" s="253"/>
      <c r="G67" s="133"/>
    </row>
    <row r="68" spans="1:7" s="269" customFormat="1">
      <c r="A68" s="289"/>
      <c r="B68" s="252"/>
      <c r="C68" s="284"/>
      <c r="D68" s="279"/>
      <c r="E68" s="250"/>
      <c r="F68" s="253"/>
      <c r="G68" s="133"/>
    </row>
    <row r="69" spans="1:7" s="269" customFormat="1">
      <c r="A69" s="289"/>
      <c r="B69" s="252"/>
      <c r="C69" s="284"/>
      <c r="D69" s="279"/>
      <c r="E69" s="250"/>
      <c r="F69" s="253"/>
      <c r="G69" s="133"/>
    </row>
    <row r="70" spans="1:7" s="269" customFormat="1">
      <c r="A70" s="289"/>
      <c r="B70" s="252"/>
      <c r="C70" s="284"/>
      <c r="D70" s="279"/>
      <c r="E70" s="250"/>
      <c r="F70" s="253"/>
      <c r="G70" s="133"/>
    </row>
    <row r="71" spans="1:7" s="269" customFormat="1">
      <c r="A71" s="289"/>
      <c r="B71" s="252"/>
      <c r="C71" s="284"/>
      <c r="D71" s="279"/>
      <c r="E71" s="250"/>
      <c r="F71" s="253"/>
      <c r="G71" s="133"/>
    </row>
    <row r="72" spans="1:7" s="269" customFormat="1">
      <c r="A72" s="289"/>
      <c r="B72" s="252"/>
      <c r="C72" s="284"/>
      <c r="D72" s="279"/>
      <c r="E72" s="250"/>
      <c r="F72" s="253"/>
      <c r="G72" s="133"/>
    </row>
    <row r="73" spans="1:7" s="269" customFormat="1">
      <c r="A73" s="289"/>
      <c r="B73" s="252"/>
      <c r="C73" s="284"/>
      <c r="D73" s="279"/>
      <c r="E73" s="250"/>
      <c r="F73" s="253"/>
      <c r="G73" s="133"/>
    </row>
    <row r="74" spans="1:7" s="269" customFormat="1">
      <c r="A74" s="289"/>
      <c r="B74" s="252"/>
      <c r="C74" s="284"/>
      <c r="D74" s="279"/>
      <c r="E74" s="250"/>
      <c r="F74" s="253"/>
      <c r="G74" s="133"/>
    </row>
    <row r="75" spans="1:7" s="269" customFormat="1">
      <c r="A75" s="289"/>
      <c r="B75" s="252"/>
      <c r="C75" s="284"/>
      <c r="D75" s="279"/>
      <c r="E75" s="250"/>
      <c r="F75" s="253"/>
      <c r="G75" s="133"/>
    </row>
    <row r="76" spans="1:7" s="269" customFormat="1">
      <c r="A76" s="289"/>
      <c r="B76" s="252"/>
      <c r="C76" s="284"/>
      <c r="D76" s="279"/>
      <c r="E76" s="250"/>
      <c r="F76" s="253"/>
      <c r="G76" s="133"/>
    </row>
    <row r="77" spans="1:7" s="269" customFormat="1">
      <c r="A77" s="289"/>
      <c r="B77" s="252"/>
      <c r="C77" s="284"/>
      <c r="D77" s="279"/>
      <c r="E77" s="250"/>
      <c r="F77" s="253"/>
      <c r="G77" s="133"/>
    </row>
    <row r="78" spans="1:7" s="269" customFormat="1">
      <c r="A78" s="289"/>
      <c r="B78" s="252"/>
      <c r="C78" s="284"/>
      <c r="D78" s="279"/>
      <c r="E78" s="250"/>
      <c r="F78" s="253"/>
      <c r="G78" s="133"/>
    </row>
    <row r="79" spans="1:7" s="269" customFormat="1">
      <c r="A79" s="289"/>
      <c r="B79" s="252"/>
      <c r="C79" s="284"/>
      <c r="D79" s="279"/>
      <c r="E79" s="250"/>
      <c r="F79" s="253"/>
      <c r="G79" s="133"/>
    </row>
    <row r="80" spans="1:7" s="269" customFormat="1">
      <c r="A80" s="289"/>
      <c r="B80" s="252"/>
      <c r="C80" s="284"/>
      <c r="D80" s="279"/>
      <c r="E80" s="250"/>
      <c r="F80" s="253"/>
      <c r="G80" s="133"/>
    </row>
    <row r="81" spans="1:7" s="269" customFormat="1">
      <c r="A81" s="289"/>
      <c r="B81" s="252"/>
      <c r="C81" s="284"/>
      <c r="D81" s="279"/>
      <c r="E81" s="250"/>
      <c r="F81" s="253"/>
      <c r="G81" s="133"/>
    </row>
    <row r="82" spans="1:7" s="269" customFormat="1">
      <c r="A82" s="289"/>
      <c r="B82" s="252"/>
      <c r="C82" s="284"/>
      <c r="D82" s="279"/>
      <c r="E82" s="250"/>
      <c r="F82" s="253"/>
      <c r="G82" s="133"/>
    </row>
    <row r="83" spans="1:7" s="269" customFormat="1">
      <c r="A83" s="289"/>
      <c r="B83" s="252"/>
      <c r="C83" s="284"/>
      <c r="D83" s="279"/>
      <c r="E83" s="250"/>
      <c r="F83" s="253"/>
      <c r="G83" s="133"/>
    </row>
    <row r="84" spans="1:7" s="269" customFormat="1">
      <c r="A84" s="289"/>
      <c r="B84" s="252"/>
      <c r="C84" s="284"/>
      <c r="D84" s="279"/>
      <c r="E84" s="250"/>
      <c r="F84" s="253"/>
      <c r="G84" s="133"/>
    </row>
    <row r="85" spans="1:7" s="269" customFormat="1">
      <c r="A85" s="296"/>
      <c r="B85" s="235"/>
      <c r="C85" s="297"/>
      <c r="D85" s="298"/>
      <c r="E85" s="233"/>
      <c r="F85" s="236"/>
      <c r="G85" s="133"/>
    </row>
    <row r="86" spans="1:7" s="269" customFormat="1">
      <c r="A86" s="540" t="s">
        <v>14</v>
      </c>
      <c r="B86" s="541"/>
      <c r="C86" s="541"/>
      <c r="D86" s="541"/>
      <c r="E86" s="541"/>
      <c r="F86" s="71"/>
      <c r="G86" s="133"/>
    </row>
    <row r="87" spans="1:7" s="269" customFormat="1" ht="15.3" thickBot="1">
      <c r="A87" s="542" t="s">
        <v>15</v>
      </c>
      <c r="B87" s="543"/>
      <c r="C87" s="543"/>
      <c r="D87" s="543"/>
      <c r="E87" s="543"/>
      <c r="F87" s="72"/>
      <c r="G87" s="133"/>
    </row>
  </sheetData>
  <mergeCells count="12">
    <mergeCell ref="A87:E87"/>
    <mergeCell ref="A1:F1"/>
    <mergeCell ref="A2:F2"/>
    <mergeCell ref="A3:A4"/>
    <mergeCell ref="B3:B4"/>
    <mergeCell ref="C3:C4"/>
    <mergeCell ref="D3:D4"/>
    <mergeCell ref="A26:E26"/>
    <mergeCell ref="A27:E27"/>
    <mergeCell ref="A46:E46"/>
    <mergeCell ref="A47:E47"/>
    <mergeCell ref="A86:E86"/>
  </mergeCells>
  <printOptions gridLines="1"/>
  <pageMargins left="1.1023622047244095" right="0.74803149606299213" top="0.98425196850393704" bottom="0.98425196850393704" header="0.51181102362204722" footer="0.51181102362204722"/>
  <pageSetup paperSize="9" scale="85" firstPageNumber="12" orientation="portrait" r:id="rId1"/>
  <headerFooter>
    <oddHeader>&amp;CGravel Road and Associated Works</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F114"/>
  <sheetViews>
    <sheetView view="pageBreakPreview" topLeftCell="A105" zoomScale="150" zoomScaleNormal="100" zoomScaleSheetLayoutView="150" workbookViewId="0">
      <selection activeCell="F93" sqref="F93"/>
    </sheetView>
  </sheetViews>
  <sheetFormatPr defaultColWidth="8.734375" defaultRowHeight="15"/>
  <cols>
    <col min="1" max="1" width="8.15625" style="52" customWidth="1"/>
    <col min="2" max="2" width="39.5234375" style="37" customWidth="1"/>
    <col min="3" max="3" width="6.26171875" style="37" customWidth="1"/>
    <col min="4" max="4" width="8.89453125" style="332" customWidth="1"/>
    <col min="5" max="5" width="16.89453125" style="91" customWidth="1"/>
    <col min="6" max="6" width="14.47265625" style="91" customWidth="1"/>
    <col min="7" max="16384" width="8.734375" style="37"/>
  </cols>
  <sheetData>
    <row r="1" spans="1:6">
      <c r="A1" s="576" t="s">
        <v>310</v>
      </c>
      <c r="B1" s="577"/>
      <c r="C1" s="577"/>
      <c r="D1" s="577"/>
      <c r="E1" s="577"/>
      <c r="F1" s="578"/>
    </row>
    <row r="2" spans="1:6" ht="15.3" thickBot="1">
      <c r="A2" s="579" t="s">
        <v>558</v>
      </c>
      <c r="B2" s="580"/>
      <c r="C2" s="580"/>
      <c r="D2" s="580"/>
      <c r="E2" s="580"/>
      <c r="F2" s="581"/>
    </row>
    <row r="3" spans="1:6">
      <c r="A3" s="582" t="s">
        <v>2</v>
      </c>
      <c r="B3" s="584" t="s">
        <v>3</v>
      </c>
      <c r="C3" s="560" t="s">
        <v>4</v>
      </c>
      <c r="D3" s="561" t="s">
        <v>5</v>
      </c>
      <c r="E3" s="116" t="s">
        <v>6</v>
      </c>
      <c r="F3" s="25" t="s">
        <v>7</v>
      </c>
    </row>
    <row r="4" spans="1:6" ht="15.3" thickBot="1">
      <c r="A4" s="588"/>
      <c r="B4" s="589"/>
      <c r="C4" s="593"/>
      <c r="D4" s="594"/>
      <c r="E4" s="450" t="s">
        <v>8</v>
      </c>
      <c r="F4" s="451" t="s">
        <v>8</v>
      </c>
    </row>
    <row r="5" spans="1:6" ht="45">
      <c r="A5" s="333">
        <v>24.1</v>
      </c>
      <c r="B5" s="39" t="s">
        <v>311</v>
      </c>
      <c r="C5" s="304" t="s">
        <v>12</v>
      </c>
      <c r="D5" s="300">
        <v>3.1</v>
      </c>
      <c r="E5" s="301"/>
      <c r="F5" s="302"/>
    </row>
    <row r="6" spans="1:6">
      <c r="A6" s="334"/>
      <c r="B6" s="303"/>
      <c r="C6" s="304"/>
      <c r="D6" s="305"/>
      <c r="E6" s="306"/>
      <c r="F6" s="307"/>
    </row>
    <row r="7" spans="1:6" ht="30">
      <c r="A7" s="334">
        <v>24.2</v>
      </c>
      <c r="B7" s="303" t="s">
        <v>313</v>
      </c>
      <c r="C7" s="304" t="s">
        <v>12</v>
      </c>
      <c r="D7" s="305">
        <v>5.5</v>
      </c>
      <c r="E7" s="306"/>
      <c r="F7" s="307"/>
    </row>
    <row r="8" spans="1:6">
      <c r="A8" s="334"/>
      <c r="B8" s="303"/>
      <c r="C8" s="304"/>
      <c r="D8" s="305"/>
      <c r="E8" s="306"/>
      <c r="F8" s="307"/>
    </row>
    <row r="9" spans="1:6" ht="30">
      <c r="A9" s="334">
        <v>24.3</v>
      </c>
      <c r="B9" s="303" t="s">
        <v>314</v>
      </c>
      <c r="C9" s="304" t="s">
        <v>12</v>
      </c>
      <c r="D9" s="305">
        <v>2.31</v>
      </c>
      <c r="E9" s="306"/>
      <c r="F9" s="307"/>
    </row>
    <row r="10" spans="1:6">
      <c r="A10" s="334"/>
      <c r="B10" s="303"/>
      <c r="C10" s="304"/>
      <c r="D10" s="305"/>
      <c r="E10" s="306"/>
      <c r="F10" s="307"/>
    </row>
    <row r="11" spans="1:6" ht="60">
      <c r="A11" s="334">
        <v>24.4</v>
      </c>
      <c r="B11" s="303" t="s">
        <v>315</v>
      </c>
      <c r="C11" s="304" t="s">
        <v>12</v>
      </c>
      <c r="D11" s="305">
        <v>22.8</v>
      </c>
      <c r="E11" s="306"/>
      <c r="F11" s="307"/>
    </row>
    <row r="12" spans="1:6" ht="24.6">
      <c r="A12" s="335"/>
      <c r="B12" s="308" t="s">
        <v>316</v>
      </c>
      <c r="C12" s="304"/>
      <c r="D12" s="305"/>
      <c r="E12" s="306"/>
      <c r="F12" s="307"/>
    </row>
    <row r="13" spans="1:6" ht="61.5">
      <c r="A13" s="335"/>
      <c r="B13" s="308" t="s">
        <v>317</v>
      </c>
      <c r="C13" s="304"/>
      <c r="D13" s="305"/>
      <c r="E13" s="306"/>
      <c r="F13" s="307"/>
    </row>
    <row r="14" spans="1:6" ht="49.2">
      <c r="A14" s="335"/>
      <c r="B14" s="308" t="s">
        <v>318</v>
      </c>
      <c r="C14" s="304"/>
      <c r="D14" s="305"/>
      <c r="E14" s="306"/>
      <c r="F14" s="307"/>
    </row>
    <row r="15" spans="1:6" ht="36.9">
      <c r="A15" s="335"/>
      <c r="B15" s="308" t="s">
        <v>319</v>
      </c>
      <c r="C15" s="304"/>
      <c r="D15" s="305"/>
      <c r="E15" s="306"/>
      <c r="F15" s="307"/>
    </row>
    <row r="16" spans="1:6" ht="49.2">
      <c r="A16" s="335"/>
      <c r="B16" s="308" t="s">
        <v>320</v>
      </c>
      <c r="C16" s="304"/>
      <c r="D16" s="305"/>
      <c r="E16" s="306"/>
      <c r="F16" s="307"/>
    </row>
    <row r="17" spans="1:6" ht="36.9">
      <c r="A17" s="335"/>
      <c r="B17" s="308" t="s">
        <v>321</v>
      </c>
      <c r="C17" s="304"/>
      <c r="D17" s="305"/>
      <c r="E17" s="306"/>
      <c r="F17" s="307"/>
    </row>
    <row r="18" spans="1:6" ht="24.6">
      <c r="A18" s="335"/>
      <c r="B18" s="308" t="s">
        <v>322</v>
      </c>
      <c r="C18" s="304"/>
      <c r="D18" s="305"/>
      <c r="E18" s="306"/>
      <c r="F18" s="307"/>
    </row>
    <row r="19" spans="1:6" ht="24.6">
      <c r="A19" s="335"/>
      <c r="B19" s="308" t="s">
        <v>323</v>
      </c>
      <c r="C19" s="304"/>
      <c r="D19" s="305"/>
      <c r="E19" s="306"/>
      <c r="F19" s="307"/>
    </row>
    <row r="20" spans="1:6">
      <c r="A20" s="334"/>
      <c r="B20" s="303"/>
      <c r="C20" s="304"/>
      <c r="D20" s="305"/>
      <c r="E20" s="306"/>
      <c r="F20" s="307"/>
    </row>
    <row r="21" spans="1:6">
      <c r="A21" s="334"/>
      <c r="B21" s="303"/>
      <c r="C21" s="304"/>
      <c r="D21" s="305"/>
      <c r="E21" s="306"/>
      <c r="F21" s="307"/>
    </row>
    <row r="22" spans="1:6">
      <c r="A22" s="334"/>
      <c r="B22" s="303"/>
      <c r="C22" s="304"/>
      <c r="D22" s="305"/>
      <c r="E22" s="306"/>
      <c r="F22" s="307"/>
    </row>
    <row r="23" spans="1:6">
      <c r="A23" s="334"/>
      <c r="B23" s="303"/>
      <c r="C23" s="304"/>
      <c r="D23" s="305"/>
      <c r="E23" s="306"/>
      <c r="F23" s="307"/>
    </row>
    <row r="24" spans="1:6">
      <c r="A24" s="334"/>
      <c r="B24" s="303"/>
      <c r="C24" s="304"/>
      <c r="D24" s="305"/>
      <c r="E24" s="306"/>
      <c r="F24" s="307"/>
    </row>
    <row r="25" spans="1:6">
      <c r="A25" s="334"/>
      <c r="B25" s="303"/>
      <c r="C25" s="304"/>
      <c r="D25" s="305"/>
      <c r="E25" s="306"/>
      <c r="F25" s="307"/>
    </row>
    <row r="26" spans="1:6">
      <c r="A26" s="334"/>
      <c r="B26" s="303"/>
      <c r="C26" s="304"/>
      <c r="D26" s="305"/>
      <c r="E26" s="306"/>
      <c r="F26" s="307"/>
    </row>
    <row r="27" spans="1:6">
      <c r="A27" s="334"/>
      <c r="B27" s="303"/>
      <c r="C27" s="304"/>
      <c r="D27" s="305"/>
      <c r="E27" s="306"/>
      <c r="F27" s="307"/>
    </row>
    <row r="28" spans="1:6">
      <c r="A28" s="334"/>
      <c r="B28" s="303"/>
      <c r="C28" s="304"/>
      <c r="D28" s="305"/>
      <c r="E28" s="306"/>
      <c r="F28" s="307"/>
    </row>
    <row r="29" spans="1:6">
      <c r="A29" s="334"/>
      <c r="B29" s="303"/>
      <c r="C29" s="304"/>
      <c r="D29" s="305"/>
      <c r="E29" s="306"/>
      <c r="F29" s="307"/>
    </row>
    <row r="30" spans="1:6">
      <c r="A30" s="334"/>
      <c r="B30" s="303"/>
      <c r="C30" s="304"/>
      <c r="D30" s="305"/>
      <c r="E30" s="306"/>
      <c r="F30" s="307"/>
    </row>
    <row r="31" spans="1:6">
      <c r="A31" s="334"/>
      <c r="B31" s="303"/>
      <c r="C31" s="304"/>
      <c r="D31" s="305"/>
      <c r="E31" s="306"/>
      <c r="F31" s="307"/>
    </row>
    <row r="32" spans="1:6">
      <c r="A32" s="334"/>
      <c r="B32" s="303"/>
      <c r="C32" s="304"/>
      <c r="D32" s="305"/>
      <c r="E32" s="306"/>
      <c r="F32" s="307"/>
    </row>
    <row r="33" spans="1:6">
      <c r="A33" s="334"/>
      <c r="B33" s="303"/>
      <c r="C33" s="304"/>
      <c r="D33" s="305"/>
      <c r="E33" s="306"/>
      <c r="F33" s="307"/>
    </row>
    <row r="34" spans="1:6">
      <c r="A34" s="334"/>
      <c r="B34" s="303"/>
      <c r="C34" s="304"/>
      <c r="D34" s="305"/>
      <c r="E34" s="306"/>
      <c r="F34" s="307"/>
    </row>
    <row r="35" spans="1:6">
      <c r="A35" s="334"/>
      <c r="B35" s="303"/>
      <c r="C35" s="304"/>
      <c r="D35" s="305"/>
      <c r="E35" s="306"/>
      <c r="F35" s="307"/>
    </row>
    <row r="36" spans="1:6">
      <c r="A36" s="333"/>
      <c r="B36" s="39"/>
      <c r="C36" s="43"/>
      <c r="D36" s="300"/>
      <c r="E36" s="301"/>
      <c r="F36" s="302"/>
    </row>
    <row r="37" spans="1:6" ht="15.3" thickBot="1">
      <c r="A37" s="556" t="s">
        <v>104</v>
      </c>
      <c r="B37" s="557"/>
      <c r="C37" s="557"/>
      <c r="D37" s="557"/>
      <c r="E37" s="557"/>
      <c r="F37" s="146"/>
    </row>
    <row r="38" spans="1:6">
      <c r="A38" s="554" t="s">
        <v>105</v>
      </c>
      <c r="B38" s="555"/>
      <c r="C38" s="555"/>
      <c r="D38" s="555"/>
      <c r="E38" s="555"/>
      <c r="F38" s="147"/>
    </row>
    <row r="39" spans="1:6">
      <c r="A39" s="336"/>
      <c r="B39" s="309"/>
      <c r="C39" s="310"/>
      <c r="D39" s="311"/>
      <c r="E39" s="301"/>
      <c r="F39" s="302"/>
    </row>
    <row r="40" spans="1:6" ht="75">
      <c r="A40" s="337">
        <v>24.5</v>
      </c>
      <c r="B40" s="303" t="s">
        <v>324</v>
      </c>
      <c r="C40" s="304" t="s">
        <v>12</v>
      </c>
      <c r="D40" s="312">
        <v>8.5050000000000008</v>
      </c>
      <c r="E40" s="306"/>
      <c r="F40" s="307"/>
    </row>
    <row r="41" spans="1:6" ht="24.6">
      <c r="A41" s="338"/>
      <c r="B41" s="308" t="s">
        <v>325</v>
      </c>
      <c r="C41" s="304"/>
      <c r="D41" s="312"/>
      <c r="E41" s="306"/>
      <c r="F41" s="307"/>
    </row>
    <row r="42" spans="1:6" ht="49.2">
      <c r="A42" s="338"/>
      <c r="B42" s="308" t="s">
        <v>326</v>
      </c>
      <c r="C42" s="304"/>
      <c r="D42" s="312"/>
      <c r="E42" s="306"/>
      <c r="F42" s="307"/>
    </row>
    <row r="43" spans="1:6" ht="36.9">
      <c r="A43" s="337"/>
      <c r="B43" s="308" t="s">
        <v>327</v>
      </c>
      <c r="C43" s="304"/>
      <c r="D43" s="305"/>
      <c r="E43" s="306"/>
      <c r="F43" s="313"/>
    </row>
    <row r="44" spans="1:6" ht="49.2">
      <c r="A44" s="337"/>
      <c r="B44" s="308" t="s">
        <v>328</v>
      </c>
      <c r="C44" s="304"/>
      <c r="D44" s="305"/>
      <c r="E44" s="306"/>
      <c r="F44" s="313"/>
    </row>
    <row r="45" spans="1:6" ht="24.6">
      <c r="A45" s="337"/>
      <c r="B45" s="308" t="s">
        <v>329</v>
      </c>
      <c r="C45" s="304"/>
      <c r="D45" s="305"/>
      <c r="E45" s="306"/>
      <c r="F45" s="313"/>
    </row>
    <row r="46" spans="1:6" ht="36.9">
      <c r="A46" s="337"/>
      <c r="B46" s="308" t="s">
        <v>330</v>
      </c>
      <c r="C46" s="304"/>
      <c r="D46" s="305"/>
      <c r="E46" s="306"/>
      <c r="F46" s="313"/>
    </row>
    <row r="47" spans="1:6" ht="51.9">
      <c r="A47" s="337"/>
      <c r="B47" s="303" t="s">
        <v>331</v>
      </c>
      <c r="C47" s="304"/>
      <c r="D47" s="305"/>
      <c r="E47" s="306"/>
      <c r="F47" s="313"/>
    </row>
    <row r="48" spans="1:6" ht="24.6">
      <c r="A48" s="337"/>
      <c r="B48" s="308" t="s">
        <v>332</v>
      </c>
      <c r="C48" s="304"/>
      <c r="D48" s="305"/>
      <c r="E48" s="306"/>
      <c r="F48" s="313"/>
    </row>
    <row r="49" spans="1:6" ht="36.9">
      <c r="A49" s="337"/>
      <c r="B49" s="308" t="s">
        <v>333</v>
      </c>
      <c r="C49" s="304"/>
      <c r="D49" s="305"/>
      <c r="E49" s="306"/>
      <c r="F49" s="313"/>
    </row>
    <row r="50" spans="1:6">
      <c r="A50" s="337"/>
      <c r="B50" s="303"/>
      <c r="C50" s="304"/>
      <c r="D50" s="305"/>
      <c r="E50" s="306"/>
      <c r="F50" s="313"/>
    </row>
    <row r="51" spans="1:6" ht="45">
      <c r="A51" s="337">
        <v>24.6</v>
      </c>
      <c r="B51" s="303" t="s">
        <v>611</v>
      </c>
      <c r="C51" s="304" t="s">
        <v>12</v>
      </c>
      <c r="D51" s="305">
        <v>5.5</v>
      </c>
      <c r="E51" s="306"/>
      <c r="F51" s="313"/>
    </row>
    <row r="52" spans="1:6" ht="60">
      <c r="A52" s="337">
        <v>24.7</v>
      </c>
      <c r="B52" s="303" t="s">
        <v>334</v>
      </c>
      <c r="C52" s="304" t="s">
        <v>12</v>
      </c>
      <c r="D52" s="305">
        <v>5.0999999999999996</v>
      </c>
      <c r="E52" s="306"/>
      <c r="F52" s="313"/>
    </row>
    <row r="53" spans="1:6" ht="45">
      <c r="A53" s="337">
        <v>24.8</v>
      </c>
      <c r="B53" s="303" t="s">
        <v>335</v>
      </c>
      <c r="C53" s="304" t="s">
        <v>12</v>
      </c>
      <c r="D53" s="305">
        <v>1.1000000000000001</v>
      </c>
      <c r="E53" s="306"/>
      <c r="F53" s="313"/>
    </row>
    <row r="54" spans="1:6">
      <c r="A54" s="337"/>
      <c r="B54" s="303"/>
      <c r="C54" s="304"/>
      <c r="D54" s="305"/>
      <c r="E54" s="306"/>
      <c r="F54" s="313"/>
    </row>
    <row r="55" spans="1:6" ht="60">
      <c r="A55" s="337">
        <v>24.9</v>
      </c>
      <c r="B55" s="303" t="s">
        <v>336</v>
      </c>
      <c r="C55" s="304" t="s">
        <v>12</v>
      </c>
      <c r="D55" s="305">
        <v>2.2999999999999998</v>
      </c>
      <c r="E55" s="306"/>
      <c r="F55" s="313"/>
    </row>
    <row r="56" spans="1:6">
      <c r="A56" s="337"/>
      <c r="B56" s="303"/>
      <c r="C56" s="304"/>
      <c r="D56" s="305"/>
      <c r="E56" s="306"/>
      <c r="F56" s="313"/>
    </row>
    <row r="57" spans="1:6">
      <c r="A57" s="337"/>
      <c r="B57" s="303"/>
      <c r="C57" s="304"/>
      <c r="D57" s="305"/>
      <c r="E57" s="306"/>
      <c r="F57" s="313"/>
    </row>
    <row r="58" spans="1:6">
      <c r="A58" s="337"/>
      <c r="B58" s="303"/>
      <c r="C58" s="304"/>
      <c r="D58" s="305"/>
      <c r="E58" s="306"/>
      <c r="F58" s="313"/>
    </row>
    <row r="59" spans="1:6">
      <c r="A59" s="337"/>
      <c r="B59" s="303"/>
      <c r="C59" s="304"/>
      <c r="D59" s="305"/>
      <c r="E59" s="306"/>
      <c r="F59" s="313"/>
    </row>
    <row r="60" spans="1:6">
      <c r="A60" s="337"/>
      <c r="B60" s="303"/>
      <c r="C60" s="304"/>
      <c r="D60" s="305"/>
      <c r="E60" s="306"/>
      <c r="F60" s="313"/>
    </row>
    <row r="61" spans="1:6">
      <c r="A61" s="337"/>
      <c r="B61" s="303"/>
      <c r="C61" s="304"/>
      <c r="D61" s="305"/>
      <c r="E61" s="306"/>
      <c r="F61" s="313"/>
    </row>
    <row r="62" spans="1:6" ht="15.3" thickBot="1">
      <c r="A62" s="556" t="s">
        <v>104</v>
      </c>
      <c r="B62" s="557"/>
      <c r="C62" s="557"/>
      <c r="D62" s="557"/>
      <c r="E62" s="557"/>
      <c r="F62" s="146"/>
    </row>
    <row r="63" spans="1:6">
      <c r="A63" s="554" t="s">
        <v>105</v>
      </c>
      <c r="B63" s="555"/>
      <c r="C63" s="555"/>
      <c r="D63" s="555"/>
      <c r="E63" s="555"/>
      <c r="F63" s="147"/>
    </row>
    <row r="64" spans="1:6">
      <c r="A64" s="336"/>
      <c r="B64" s="309"/>
      <c r="C64" s="310"/>
      <c r="D64" s="314"/>
      <c r="E64" s="315"/>
      <c r="F64" s="316"/>
    </row>
    <row r="65" spans="1:6" ht="30">
      <c r="A65" s="339">
        <v>24.1</v>
      </c>
      <c r="B65" s="317" t="s">
        <v>337</v>
      </c>
      <c r="C65" s="304"/>
      <c r="D65" s="305"/>
      <c r="E65" s="306"/>
      <c r="F65" s="313"/>
    </row>
    <row r="66" spans="1:6" ht="120">
      <c r="A66" s="337"/>
      <c r="B66" s="303" t="s">
        <v>338</v>
      </c>
      <c r="C66" s="304"/>
      <c r="D66" s="305"/>
      <c r="E66" s="306"/>
      <c r="F66" s="313"/>
    </row>
    <row r="67" spans="1:6" ht="49.2">
      <c r="A67" s="337"/>
      <c r="B67" s="308" t="s">
        <v>339</v>
      </c>
      <c r="C67" s="304"/>
      <c r="D67" s="305"/>
      <c r="E67" s="306"/>
      <c r="F67" s="313"/>
    </row>
    <row r="68" spans="1:6" ht="36.9">
      <c r="A68" s="337"/>
      <c r="B68" s="308" t="s">
        <v>340</v>
      </c>
      <c r="C68" s="304"/>
      <c r="D68" s="305"/>
      <c r="E68" s="306"/>
      <c r="F68" s="313"/>
    </row>
    <row r="69" spans="1:6">
      <c r="A69" s="337"/>
      <c r="B69" s="308" t="s">
        <v>341</v>
      </c>
      <c r="C69" s="304"/>
      <c r="D69" s="305"/>
      <c r="E69" s="306"/>
      <c r="F69" s="313"/>
    </row>
    <row r="70" spans="1:6" ht="36.9">
      <c r="A70" s="337"/>
      <c r="B70" s="308" t="s">
        <v>342</v>
      </c>
      <c r="C70" s="304"/>
      <c r="D70" s="305"/>
      <c r="E70" s="306"/>
      <c r="F70" s="313"/>
    </row>
    <row r="71" spans="1:6" ht="36.9">
      <c r="A71" s="255"/>
      <c r="B71" s="308" t="s">
        <v>343</v>
      </c>
      <c r="C71" s="318"/>
      <c r="D71" s="318"/>
      <c r="E71" s="318"/>
      <c r="F71" s="319" t="s">
        <v>473</v>
      </c>
    </row>
    <row r="72" spans="1:6" ht="24.6">
      <c r="A72" s="255"/>
      <c r="B72" s="308" t="s">
        <v>344</v>
      </c>
      <c r="C72" s="318"/>
      <c r="D72" s="318"/>
      <c r="E72" s="318"/>
      <c r="F72" s="319"/>
    </row>
    <row r="73" spans="1:6" ht="24.6">
      <c r="A73" s="255"/>
      <c r="B73" s="308" t="s">
        <v>345</v>
      </c>
      <c r="C73" s="318"/>
      <c r="D73" s="318"/>
      <c r="E73" s="318"/>
      <c r="F73" s="319"/>
    </row>
    <row r="74" spans="1:6">
      <c r="A74" s="339" t="s">
        <v>346</v>
      </c>
      <c r="B74" s="303" t="s">
        <v>347</v>
      </c>
      <c r="C74" s="304" t="s">
        <v>348</v>
      </c>
      <c r="D74" s="305">
        <v>6</v>
      </c>
      <c r="E74" s="306"/>
      <c r="F74" s="313"/>
    </row>
    <row r="75" spans="1:6">
      <c r="A75" s="339" t="s">
        <v>349</v>
      </c>
      <c r="B75" s="303" t="s">
        <v>350</v>
      </c>
      <c r="C75" s="304" t="s">
        <v>348</v>
      </c>
      <c r="D75" s="305">
        <v>8</v>
      </c>
      <c r="E75" s="306"/>
      <c r="F75" s="313"/>
    </row>
    <row r="76" spans="1:6">
      <c r="A76" s="339" t="s">
        <v>351</v>
      </c>
      <c r="B76" s="303" t="s">
        <v>352</v>
      </c>
      <c r="C76" s="304" t="s">
        <v>348</v>
      </c>
      <c r="D76" s="305">
        <v>1</v>
      </c>
      <c r="E76" s="306"/>
      <c r="F76" s="313"/>
    </row>
    <row r="77" spans="1:6">
      <c r="A77" s="337"/>
      <c r="B77" s="303"/>
      <c r="C77" s="304"/>
      <c r="D77" s="305"/>
      <c r="E77" s="306"/>
      <c r="F77" s="313"/>
    </row>
    <row r="78" spans="1:6" ht="45">
      <c r="A78" s="339">
        <v>24.11</v>
      </c>
      <c r="B78" s="303" t="s">
        <v>353</v>
      </c>
      <c r="C78" s="304" t="s">
        <v>172</v>
      </c>
      <c r="D78" s="305">
        <v>3</v>
      </c>
      <c r="E78" s="306"/>
      <c r="F78" s="313"/>
    </row>
    <row r="79" spans="1:6">
      <c r="A79" s="337"/>
      <c r="B79" s="303"/>
      <c r="C79" s="304"/>
      <c r="D79" s="305"/>
      <c r="E79" s="306"/>
      <c r="F79" s="313"/>
    </row>
    <row r="80" spans="1:6" ht="120">
      <c r="A80" s="339">
        <v>24.12</v>
      </c>
      <c r="B80" s="303" t="s">
        <v>354</v>
      </c>
      <c r="C80" s="304" t="s">
        <v>312</v>
      </c>
      <c r="D80" s="305">
        <v>17.899999999999999</v>
      </c>
      <c r="E80" s="306"/>
      <c r="F80" s="313"/>
    </row>
    <row r="81" spans="1:6">
      <c r="A81" s="337"/>
      <c r="B81" s="303"/>
      <c r="C81" s="304"/>
      <c r="D81" s="305"/>
      <c r="E81" s="306"/>
      <c r="F81" s="313"/>
    </row>
    <row r="82" spans="1:6">
      <c r="A82" s="337"/>
      <c r="B82" s="303"/>
      <c r="C82" s="304"/>
      <c r="D82" s="305"/>
      <c r="E82" s="306"/>
      <c r="F82" s="313"/>
    </row>
    <row r="83" spans="1:6">
      <c r="A83" s="337"/>
      <c r="B83" s="303"/>
      <c r="C83" s="304"/>
      <c r="D83" s="305"/>
      <c r="E83" s="306"/>
      <c r="F83" s="313"/>
    </row>
    <row r="84" spans="1:6">
      <c r="A84" s="337"/>
      <c r="B84" s="303"/>
      <c r="C84" s="304"/>
      <c r="D84" s="305"/>
      <c r="E84" s="306"/>
      <c r="F84" s="313"/>
    </row>
    <row r="85" spans="1:6">
      <c r="A85" s="337"/>
      <c r="B85" s="303"/>
      <c r="C85" s="304"/>
      <c r="D85" s="305"/>
      <c r="E85" s="306"/>
      <c r="F85" s="313"/>
    </row>
    <row r="86" spans="1:6">
      <c r="A86" s="337"/>
      <c r="B86" s="303"/>
      <c r="C86" s="304"/>
      <c r="D86" s="305"/>
      <c r="E86" s="306"/>
      <c r="F86" s="313"/>
    </row>
    <row r="87" spans="1:6">
      <c r="A87" s="337"/>
      <c r="B87" s="303"/>
      <c r="C87" s="304"/>
      <c r="D87" s="305"/>
      <c r="E87" s="306"/>
      <c r="F87" s="313"/>
    </row>
    <row r="88" spans="1:6">
      <c r="A88" s="337"/>
      <c r="B88" s="303"/>
      <c r="C88" s="304"/>
      <c r="D88" s="305"/>
      <c r="E88" s="306"/>
      <c r="F88" s="313"/>
    </row>
    <row r="89" spans="1:6">
      <c r="A89" s="336"/>
      <c r="B89" s="320"/>
      <c r="C89" s="321"/>
      <c r="D89" s="322"/>
      <c r="E89" s="323"/>
      <c r="F89" s="316"/>
    </row>
    <row r="90" spans="1:6" ht="15.3" thickBot="1">
      <c r="A90" s="556" t="s">
        <v>104</v>
      </c>
      <c r="B90" s="557"/>
      <c r="C90" s="557"/>
      <c r="D90" s="557"/>
      <c r="E90" s="557"/>
      <c r="F90" s="146"/>
    </row>
    <row r="91" spans="1:6">
      <c r="A91" s="554" t="s">
        <v>105</v>
      </c>
      <c r="B91" s="555"/>
      <c r="C91" s="555"/>
      <c r="D91" s="555"/>
      <c r="E91" s="555"/>
      <c r="F91" s="147"/>
    </row>
    <row r="92" spans="1:6">
      <c r="A92" s="336"/>
      <c r="B92" s="309"/>
      <c r="C92" s="310"/>
      <c r="D92" s="314"/>
      <c r="E92" s="315"/>
      <c r="F92" s="316"/>
    </row>
    <row r="93" spans="1:6" ht="163.19999999999999" customHeight="1">
      <c r="A93" s="339">
        <v>24.13</v>
      </c>
      <c r="B93" s="303" t="s">
        <v>616</v>
      </c>
      <c r="C93" s="304" t="s">
        <v>355</v>
      </c>
      <c r="D93" s="305">
        <v>1</v>
      </c>
      <c r="E93" s="306"/>
      <c r="F93" s="313"/>
    </row>
    <row r="94" spans="1:6">
      <c r="A94" s="337"/>
      <c r="B94" s="303"/>
      <c r="C94" s="304"/>
      <c r="D94" s="305"/>
      <c r="E94" s="306"/>
      <c r="F94" s="313"/>
    </row>
    <row r="95" spans="1:6">
      <c r="A95" s="255"/>
      <c r="B95" s="324" t="s">
        <v>356</v>
      </c>
      <c r="C95" s="325"/>
      <c r="D95" s="325"/>
      <c r="E95" s="325"/>
      <c r="F95" s="256"/>
    </row>
    <row r="96" spans="1:6" ht="45">
      <c r="A96" s="339">
        <v>24.14</v>
      </c>
      <c r="B96" s="326" t="s">
        <v>612</v>
      </c>
      <c r="C96" s="327" t="s">
        <v>237</v>
      </c>
      <c r="D96" s="484">
        <v>1</v>
      </c>
      <c r="E96" s="328"/>
      <c r="F96" s="329"/>
    </row>
    <row r="97" spans="1:6">
      <c r="A97" s="337"/>
      <c r="B97" s="303"/>
      <c r="C97" s="304"/>
      <c r="D97" s="305"/>
      <c r="E97" s="306"/>
      <c r="F97" s="313"/>
    </row>
    <row r="98" spans="1:6" ht="30">
      <c r="A98" s="255"/>
      <c r="B98" s="324" t="s">
        <v>357</v>
      </c>
      <c r="C98" s="325"/>
      <c r="D98" s="325"/>
      <c r="E98" s="325"/>
      <c r="F98" s="256"/>
    </row>
    <row r="99" spans="1:6" ht="102" customHeight="1">
      <c r="A99" s="330">
        <v>24.15</v>
      </c>
      <c r="B99" s="326" t="s">
        <v>613</v>
      </c>
      <c r="C99" s="327" t="s">
        <v>156</v>
      </c>
      <c r="D99" s="484">
        <v>1</v>
      </c>
      <c r="E99" s="328"/>
      <c r="F99" s="329"/>
    </row>
    <row r="100" spans="1:6">
      <c r="A100" s="337"/>
      <c r="B100" s="303"/>
      <c r="C100" s="304"/>
      <c r="D100" s="305"/>
      <c r="E100" s="306"/>
      <c r="F100" s="313"/>
    </row>
    <row r="101" spans="1:6" ht="30">
      <c r="A101" s="255"/>
      <c r="B101" s="324" t="s">
        <v>358</v>
      </c>
      <c r="C101" s="325"/>
      <c r="D101" s="325"/>
      <c r="E101" s="325"/>
      <c r="F101" s="256"/>
    </row>
    <row r="102" spans="1:6" ht="45">
      <c r="A102" s="330">
        <v>24.16</v>
      </c>
      <c r="B102" s="326" t="s">
        <v>359</v>
      </c>
      <c r="C102" s="304" t="s">
        <v>360</v>
      </c>
      <c r="D102" s="484">
        <v>4</v>
      </c>
      <c r="E102" s="328"/>
      <c r="F102" s="329"/>
    </row>
    <row r="103" spans="1:6">
      <c r="A103" s="338" t="s">
        <v>361</v>
      </c>
      <c r="B103" s="308" t="s">
        <v>362</v>
      </c>
      <c r="C103" s="325"/>
      <c r="D103" s="325"/>
      <c r="E103" s="325"/>
      <c r="F103" s="256"/>
    </row>
    <row r="104" spans="1:6">
      <c r="A104" s="338" t="s">
        <v>363</v>
      </c>
      <c r="B104" s="308" t="s">
        <v>364</v>
      </c>
      <c r="C104" s="325"/>
      <c r="D104" s="325"/>
      <c r="E104" s="325"/>
      <c r="F104" s="256"/>
    </row>
    <row r="105" spans="1:6">
      <c r="A105" s="338" t="s">
        <v>365</v>
      </c>
      <c r="B105" s="308" t="s">
        <v>366</v>
      </c>
      <c r="C105" s="325"/>
      <c r="D105" s="325"/>
      <c r="E105" s="325"/>
      <c r="F105" s="256"/>
    </row>
    <row r="106" spans="1:6" ht="24.6">
      <c r="A106" s="338" t="s">
        <v>367</v>
      </c>
      <c r="B106" s="308" t="s">
        <v>368</v>
      </c>
      <c r="C106" s="325"/>
      <c r="D106" s="325"/>
      <c r="E106" s="325"/>
      <c r="F106" s="256"/>
    </row>
    <row r="107" spans="1:6">
      <c r="A107" s="255"/>
      <c r="B107" s="325"/>
      <c r="C107" s="325"/>
      <c r="D107" s="325"/>
      <c r="E107" s="325"/>
      <c r="F107" s="256"/>
    </row>
    <row r="108" spans="1:6">
      <c r="A108" s="255"/>
      <c r="B108" s="324" t="s">
        <v>369</v>
      </c>
      <c r="C108" s="325"/>
      <c r="D108" s="325"/>
      <c r="E108" s="325"/>
      <c r="F108" s="256"/>
    </row>
    <row r="109" spans="1:6" ht="88.2" customHeight="1">
      <c r="A109" s="330">
        <v>24.17</v>
      </c>
      <c r="B109" s="326" t="s">
        <v>614</v>
      </c>
      <c r="C109" s="327" t="s">
        <v>156</v>
      </c>
      <c r="D109" s="484">
        <v>1</v>
      </c>
      <c r="E109" s="328"/>
      <c r="F109" s="329"/>
    </row>
    <row r="110" spans="1:6">
      <c r="A110" s="255"/>
      <c r="B110" s="325"/>
      <c r="C110" s="325"/>
      <c r="D110" s="325"/>
      <c r="E110" s="325"/>
      <c r="F110" s="256"/>
    </row>
    <row r="111" spans="1:6" ht="30">
      <c r="A111" s="330">
        <v>24.18</v>
      </c>
      <c r="B111" s="252" t="s">
        <v>370</v>
      </c>
      <c r="C111" s="327" t="s">
        <v>9</v>
      </c>
      <c r="D111" s="485"/>
      <c r="E111" s="328"/>
      <c r="F111" s="331"/>
    </row>
    <row r="112" spans="1:6">
      <c r="A112" s="336"/>
      <c r="B112" s="320"/>
      <c r="C112" s="321"/>
      <c r="D112" s="322"/>
      <c r="E112" s="323"/>
      <c r="F112" s="316"/>
    </row>
    <row r="113" spans="1:6">
      <c r="A113" s="564" t="s">
        <v>14</v>
      </c>
      <c r="B113" s="565"/>
      <c r="C113" s="565"/>
      <c r="D113" s="565"/>
      <c r="E113" s="566"/>
      <c r="F113" s="71"/>
    </row>
    <row r="114" spans="1:6" ht="15.3" thickBot="1">
      <c r="A114" s="556" t="s">
        <v>15</v>
      </c>
      <c r="B114" s="557"/>
      <c r="C114" s="557"/>
      <c r="D114" s="557"/>
      <c r="E114" s="567"/>
      <c r="F114" s="72"/>
    </row>
  </sheetData>
  <mergeCells count="14">
    <mergeCell ref="A113:E113"/>
    <mergeCell ref="A114:E114"/>
    <mergeCell ref="A37:E37"/>
    <mergeCell ref="A38:E38"/>
    <mergeCell ref="A62:E62"/>
    <mergeCell ref="A63:E63"/>
    <mergeCell ref="A90:E90"/>
    <mergeCell ref="A91:E91"/>
    <mergeCell ref="A1:F1"/>
    <mergeCell ref="A2:F2"/>
    <mergeCell ref="A3:A4"/>
    <mergeCell ref="B3:B4"/>
    <mergeCell ref="C3:C4"/>
    <mergeCell ref="D3:D4"/>
  </mergeCells>
  <pageMargins left="0.70866141732283472" right="0.70866141732283472" top="0.74803149606299213" bottom="0.74803149606299213" header="0.31496062992125984" footer="0.31496062992125984"/>
  <pageSetup paperSize="9" scale="85" orientation="portrait" r:id="rId1"/>
  <headerFooter>
    <oddHeader>&amp;CGravel Road and Associated Works</oddHead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I92"/>
  <sheetViews>
    <sheetView view="pageBreakPreview" zoomScale="140" zoomScaleNormal="100" zoomScaleSheetLayoutView="140" workbookViewId="0">
      <selection activeCell="F92" sqref="F92"/>
    </sheetView>
  </sheetViews>
  <sheetFormatPr defaultColWidth="9.15625" defaultRowHeight="15"/>
  <cols>
    <col min="1" max="1" width="7.47265625" style="299" customWidth="1"/>
    <col min="2" max="2" width="42.47265625" style="133" customWidth="1"/>
    <col min="3" max="3" width="6.62890625" style="134" customWidth="1"/>
    <col min="4" max="4" width="8.734375" style="135" customWidth="1"/>
    <col min="5" max="5" width="12.89453125" style="136" customWidth="1"/>
    <col min="6" max="6" width="13.20703125" style="137" customWidth="1"/>
    <col min="7" max="7" width="9.15625" style="133" hidden="1" customWidth="1"/>
    <col min="8" max="8" width="19.47265625" style="269" hidden="1" customWidth="1"/>
    <col min="9" max="9" width="9.5234375" style="133" bestFit="1" customWidth="1"/>
    <col min="10" max="16384" width="9.15625" style="133"/>
  </cols>
  <sheetData>
    <row r="1" spans="1:8" s="265" customFormat="1">
      <c r="A1" s="576" t="s">
        <v>279</v>
      </c>
      <c r="B1" s="577"/>
      <c r="C1" s="577"/>
      <c r="D1" s="577"/>
      <c r="E1" s="577"/>
      <c r="F1" s="578"/>
      <c r="H1" s="266"/>
    </row>
    <row r="2" spans="1:8" s="265" customFormat="1" ht="15.3" thickBot="1">
      <c r="A2" s="579" t="s">
        <v>246</v>
      </c>
      <c r="B2" s="580"/>
      <c r="C2" s="580"/>
      <c r="D2" s="580"/>
      <c r="E2" s="580"/>
      <c r="F2" s="581"/>
      <c r="H2" s="266"/>
    </row>
    <row r="3" spans="1:8" s="267" customFormat="1">
      <c r="A3" s="582" t="s">
        <v>2</v>
      </c>
      <c r="B3" s="584" t="s">
        <v>3</v>
      </c>
      <c r="C3" s="584" t="s">
        <v>4</v>
      </c>
      <c r="D3" s="586" t="s">
        <v>5</v>
      </c>
      <c r="E3" s="116" t="s">
        <v>6</v>
      </c>
      <c r="F3" s="25" t="s">
        <v>7</v>
      </c>
      <c r="H3" s="268"/>
    </row>
    <row r="4" spans="1:8" ht="15.3" thickBot="1">
      <c r="A4" s="588"/>
      <c r="B4" s="589"/>
      <c r="C4" s="589"/>
      <c r="D4" s="590"/>
      <c r="E4" s="450" t="s">
        <v>8</v>
      </c>
      <c r="F4" s="451" t="s">
        <v>8</v>
      </c>
    </row>
    <row r="5" spans="1:8">
      <c r="A5" s="76" t="s">
        <v>532</v>
      </c>
      <c r="B5" s="100" t="s">
        <v>247</v>
      </c>
      <c r="C5" s="34"/>
      <c r="D5" s="35"/>
      <c r="E5" s="45"/>
      <c r="F5" s="41"/>
      <c r="H5" s="133"/>
    </row>
    <row r="6" spans="1:8" ht="60">
      <c r="A6" s="120">
        <v>25.01</v>
      </c>
      <c r="B6" s="164" t="s">
        <v>589</v>
      </c>
      <c r="C6" s="340" t="s">
        <v>13</v>
      </c>
      <c r="D6" s="486">
        <v>12</v>
      </c>
      <c r="E6" s="45"/>
      <c r="F6" s="341"/>
      <c r="H6" s="133"/>
    </row>
    <row r="7" spans="1:8" ht="45">
      <c r="A7" s="120">
        <v>25.02</v>
      </c>
      <c r="B7" s="164" t="s">
        <v>615</v>
      </c>
      <c r="C7" s="340" t="s">
        <v>13</v>
      </c>
      <c r="D7" s="486">
        <v>12</v>
      </c>
      <c r="E7" s="45"/>
      <c r="F7" s="341"/>
      <c r="H7" s="133"/>
    </row>
    <row r="8" spans="1:8" ht="30">
      <c r="A8" s="120">
        <v>25.03</v>
      </c>
      <c r="B8" s="164" t="s">
        <v>248</v>
      </c>
      <c r="C8" s="340" t="s">
        <v>156</v>
      </c>
      <c r="D8" s="486">
        <v>1</v>
      </c>
      <c r="E8" s="45"/>
      <c r="F8" s="341"/>
      <c r="H8" s="133">
        <f>(2.5*11)+22</f>
        <v>49.5</v>
      </c>
    </row>
    <row r="9" spans="1:8" ht="30">
      <c r="A9" s="120">
        <v>25.04</v>
      </c>
      <c r="B9" s="164" t="s">
        <v>249</v>
      </c>
      <c r="C9" s="340" t="s">
        <v>13</v>
      </c>
      <c r="D9" s="486">
        <v>12</v>
      </c>
      <c r="E9" s="45"/>
      <c r="F9" s="341"/>
      <c r="H9" s="133"/>
    </row>
    <row r="10" spans="1:8" ht="45">
      <c r="A10" s="120">
        <v>25.05</v>
      </c>
      <c r="B10" s="164" t="s">
        <v>250</v>
      </c>
      <c r="C10" s="340" t="s">
        <v>13</v>
      </c>
      <c r="D10" s="486">
        <v>12</v>
      </c>
      <c r="E10" s="45"/>
      <c r="F10" s="341"/>
      <c r="H10" s="133">
        <f>(0.2*11)+2.3</f>
        <v>4.5</v>
      </c>
    </row>
    <row r="11" spans="1:8" ht="45">
      <c r="A11" s="120">
        <v>25.06</v>
      </c>
      <c r="B11" s="164" t="s">
        <v>522</v>
      </c>
      <c r="C11" s="52" t="s">
        <v>13</v>
      </c>
      <c r="D11" s="486">
        <v>12</v>
      </c>
      <c r="E11" s="45"/>
      <c r="F11" s="221"/>
      <c r="H11" s="133"/>
    </row>
    <row r="12" spans="1:8" ht="30">
      <c r="A12" s="120">
        <v>25.07</v>
      </c>
      <c r="B12" s="164" t="s">
        <v>251</v>
      </c>
      <c r="C12" s="158" t="s">
        <v>20</v>
      </c>
      <c r="D12" s="486">
        <v>129</v>
      </c>
      <c r="E12" s="45"/>
      <c r="F12" s="341"/>
      <c r="H12" s="133"/>
    </row>
    <row r="13" spans="1:8" ht="30">
      <c r="A13" s="120">
        <v>25.08</v>
      </c>
      <c r="B13" s="164" t="s">
        <v>252</v>
      </c>
      <c r="C13" s="340" t="s">
        <v>13</v>
      </c>
      <c r="D13" s="486">
        <v>12</v>
      </c>
      <c r="E13" s="45"/>
      <c r="F13" s="341"/>
      <c r="H13" s="133"/>
    </row>
    <row r="14" spans="1:8" ht="10.5" customHeight="1">
      <c r="A14" s="32"/>
      <c r="B14" s="164"/>
      <c r="C14" s="340"/>
      <c r="D14" s="486"/>
      <c r="E14" s="51"/>
      <c r="F14" s="41"/>
      <c r="H14" s="133"/>
    </row>
    <row r="15" spans="1:8" ht="30">
      <c r="A15" s="38" t="s">
        <v>539</v>
      </c>
      <c r="B15" s="163" t="s">
        <v>540</v>
      </c>
      <c r="C15" s="340"/>
      <c r="D15" s="486"/>
      <c r="E15" s="51"/>
      <c r="F15" s="41"/>
      <c r="H15" s="133"/>
    </row>
    <row r="16" spans="1:8" ht="90">
      <c r="A16" s="120"/>
      <c r="B16" s="164" t="s">
        <v>617</v>
      </c>
      <c r="C16" s="340" t="s">
        <v>156</v>
      </c>
      <c r="D16" s="486">
        <v>1</v>
      </c>
      <c r="E16" s="45"/>
      <c r="F16" s="341"/>
      <c r="H16" s="133"/>
    </row>
    <row r="17" spans="1:8" ht="12.6" customHeight="1">
      <c r="A17" s="231"/>
      <c r="B17" s="342"/>
      <c r="C17" s="343"/>
      <c r="D17" s="487"/>
      <c r="E17" s="345"/>
      <c r="F17" s="346"/>
      <c r="H17" s="133"/>
    </row>
    <row r="18" spans="1:8" ht="30">
      <c r="A18" s="76" t="s">
        <v>533</v>
      </c>
      <c r="B18" s="163" t="s">
        <v>527</v>
      </c>
      <c r="C18" s="34"/>
      <c r="D18" s="79"/>
      <c r="E18" s="45"/>
      <c r="F18" s="341"/>
      <c r="H18" s="133"/>
    </row>
    <row r="19" spans="1:8" ht="43.2" customHeight="1">
      <c r="A19" s="120" t="s">
        <v>280</v>
      </c>
      <c r="B19" s="164" t="s">
        <v>518</v>
      </c>
      <c r="C19" s="340" t="s">
        <v>13</v>
      </c>
      <c r="D19" s="486">
        <v>12</v>
      </c>
      <c r="E19" s="45"/>
      <c r="F19" s="341"/>
      <c r="H19" s="133">
        <f>(11.5*11)+92</f>
        <v>218.5</v>
      </c>
    </row>
    <row r="20" spans="1:8" ht="30">
      <c r="A20" s="120" t="s">
        <v>281</v>
      </c>
      <c r="B20" s="164" t="s">
        <v>253</v>
      </c>
      <c r="C20" s="340" t="s">
        <v>13</v>
      </c>
      <c r="D20" s="486">
        <v>12</v>
      </c>
      <c r="E20" s="45"/>
      <c r="F20" s="341"/>
      <c r="H20" s="133"/>
    </row>
    <row r="21" spans="1:8" ht="30">
      <c r="A21" s="120" t="s">
        <v>282</v>
      </c>
      <c r="B21" s="164" t="s">
        <v>254</v>
      </c>
      <c r="C21" s="340" t="s">
        <v>147</v>
      </c>
      <c r="D21" s="486">
        <v>1</v>
      </c>
      <c r="E21" s="45"/>
      <c r="F21" s="341"/>
      <c r="H21" s="133"/>
    </row>
    <row r="22" spans="1:8">
      <c r="A22" s="120" t="s">
        <v>283</v>
      </c>
      <c r="B22" s="164" t="s">
        <v>530</v>
      </c>
      <c r="C22" s="52"/>
      <c r="D22" s="486"/>
      <c r="E22" s="45"/>
      <c r="F22" s="341"/>
      <c r="H22" s="133"/>
    </row>
    <row r="23" spans="1:8">
      <c r="A23" s="120" t="s">
        <v>176</v>
      </c>
      <c r="B23" s="164" t="s">
        <v>523</v>
      </c>
      <c r="C23" s="52" t="s">
        <v>172</v>
      </c>
      <c r="D23" s="486">
        <v>1</v>
      </c>
      <c r="E23" s="45"/>
      <c r="F23" s="341"/>
      <c r="H23" s="133"/>
    </row>
    <row r="24" spans="1:8">
      <c r="A24" s="120" t="s">
        <v>178</v>
      </c>
      <c r="B24" s="164" t="s">
        <v>524</v>
      </c>
      <c r="C24" s="52" t="s">
        <v>172</v>
      </c>
      <c r="D24" s="486">
        <v>1</v>
      </c>
      <c r="E24" s="45"/>
      <c r="F24" s="341"/>
      <c r="H24" s="133"/>
    </row>
    <row r="25" spans="1:8">
      <c r="A25" s="120" t="s">
        <v>258</v>
      </c>
      <c r="B25" s="164" t="s">
        <v>528</v>
      </c>
      <c r="C25" s="52" t="s">
        <v>172</v>
      </c>
      <c r="D25" s="486">
        <v>2</v>
      </c>
      <c r="E25" s="45"/>
      <c r="F25" s="341"/>
      <c r="H25" s="133"/>
    </row>
    <row r="26" spans="1:8">
      <c r="A26" s="120" t="s">
        <v>261</v>
      </c>
      <c r="B26" s="164" t="s">
        <v>526</v>
      </c>
      <c r="C26" s="52" t="s">
        <v>172</v>
      </c>
      <c r="D26" s="486">
        <v>2</v>
      </c>
      <c r="E26" s="45"/>
      <c r="F26" s="341"/>
      <c r="H26" s="133"/>
    </row>
    <row r="27" spans="1:8" ht="30">
      <c r="A27" s="120" t="s">
        <v>268</v>
      </c>
      <c r="B27" s="164" t="s">
        <v>525</v>
      </c>
      <c r="C27" s="52" t="s">
        <v>172</v>
      </c>
      <c r="D27" s="486">
        <v>1</v>
      </c>
      <c r="E27" s="45"/>
      <c r="F27" s="341"/>
      <c r="H27" s="133"/>
    </row>
    <row r="28" spans="1:8">
      <c r="A28" s="120" t="s">
        <v>274</v>
      </c>
      <c r="B28" s="164" t="s">
        <v>529</v>
      </c>
      <c r="C28" s="52" t="s">
        <v>172</v>
      </c>
      <c r="D28" s="488">
        <v>2</v>
      </c>
      <c r="E28" s="347"/>
      <c r="F28" s="341"/>
      <c r="H28" s="133"/>
    </row>
    <row r="29" spans="1:8" ht="15.3" thickBot="1">
      <c r="A29" s="556" t="s">
        <v>104</v>
      </c>
      <c r="B29" s="557"/>
      <c r="C29" s="557"/>
      <c r="D29" s="557"/>
      <c r="E29" s="557"/>
      <c r="F29" s="142">
        <f>SUM(F6:F28)</f>
        <v>0</v>
      </c>
      <c r="H29" s="133"/>
    </row>
    <row r="30" spans="1:8">
      <c r="A30" s="554" t="s">
        <v>105</v>
      </c>
      <c r="B30" s="555"/>
      <c r="C30" s="555"/>
      <c r="D30" s="555"/>
      <c r="E30" s="555"/>
      <c r="F30" s="150">
        <f>F29</f>
        <v>0</v>
      </c>
      <c r="H30" s="133"/>
    </row>
    <row r="31" spans="1:8">
      <c r="A31" s="238"/>
      <c r="B31" s="348"/>
      <c r="C31" s="349"/>
      <c r="D31" s="350"/>
      <c r="E31" s="351"/>
      <c r="F31" s="352"/>
      <c r="H31" s="133"/>
    </row>
    <row r="32" spans="1:8" ht="30">
      <c r="A32" s="120" t="s">
        <v>284</v>
      </c>
      <c r="B32" s="164" t="s">
        <v>255</v>
      </c>
      <c r="C32" s="158" t="s">
        <v>13</v>
      </c>
      <c r="D32" s="486">
        <v>12</v>
      </c>
      <c r="E32" s="45"/>
      <c r="F32" s="341"/>
      <c r="H32" s="133"/>
    </row>
    <row r="33" spans="1:8" ht="30">
      <c r="A33" s="120" t="s">
        <v>285</v>
      </c>
      <c r="B33" s="164" t="s">
        <v>256</v>
      </c>
      <c r="C33" s="158" t="s">
        <v>96</v>
      </c>
      <c r="D33" s="486">
        <v>300</v>
      </c>
      <c r="E33" s="165"/>
      <c r="F33" s="341"/>
      <c r="H33" s="133"/>
    </row>
    <row r="34" spans="1:8" ht="30">
      <c r="A34" s="120" t="s">
        <v>531</v>
      </c>
      <c r="B34" s="164" t="s">
        <v>257</v>
      </c>
      <c r="C34" s="158" t="s">
        <v>13</v>
      </c>
      <c r="D34" s="486">
        <v>12</v>
      </c>
      <c r="E34" s="45"/>
      <c r="F34" s="341"/>
      <c r="H34" s="133"/>
    </row>
    <row r="35" spans="1:8">
      <c r="A35" s="231"/>
      <c r="B35" s="353"/>
      <c r="C35" s="354"/>
      <c r="D35" s="489"/>
      <c r="E35" s="345"/>
      <c r="F35" s="356"/>
      <c r="H35" s="133"/>
    </row>
    <row r="36" spans="1:8">
      <c r="A36" s="76" t="s">
        <v>534</v>
      </c>
      <c r="B36" s="163" t="s">
        <v>259</v>
      </c>
      <c r="C36" s="354"/>
      <c r="D36" s="489"/>
      <c r="E36" s="345"/>
      <c r="F36" s="356"/>
      <c r="H36" s="133"/>
    </row>
    <row r="37" spans="1:8" ht="60">
      <c r="A37" s="120" t="s">
        <v>286</v>
      </c>
      <c r="B37" s="164" t="s">
        <v>591</v>
      </c>
      <c r="C37" s="158" t="s">
        <v>590</v>
      </c>
      <c r="D37" s="486">
        <v>1</v>
      </c>
      <c r="E37" s="345"/>
      <c r="F37" s="221"/>
      <c r="H37" s="133"/>
    </row>
    <row r="38" spans="1:8" ht="60">
      <c r="A38" s="120" t="s">
        <v>287</v>
      </c>
      <c r="B38" s="164" t="s">
        <v>592</v>
      </c>
      <c r="C38" s="158" t="s">
        <v>590</v>
      </c>
      <c r="D38" s="486">
        <v>1</v>
      </c>
      <c r="E38" s="345"/>
      <c r="F38" s="221"/>
      <c r="H38" s="133"/>
    </row>
    <row r="39" spans="1:8" ht="45">
      <c r="A39" s="120" t="s">
        <v>288</v>
      </c>
      <c r="B39" s="164" t="s">
        <v>593</v>
      </c>
      <c r="C39" s="158" t="s">
        <v>590</v>
      </c>
      <c r="D39" s="486">
        <v>1</v>
      </c>
      <c r="E39" s="345"/>
      <c r="F39" s="221"/>
      <c r="H39" s="133"/>
    </row>
    <row r="40" spans="1:8" ht="30">
      <c r="A40" s="120" t="s">
        <v>289</v>
      </c>
      <c r="B40" s="164" t="s">
        <v>260</v>
      </c>
      <c r="C40" s="158" t="s">
        <v>13</v>
      </c>
      <c r="D40" s="486">
        <v>12</v>
      </c>
      <c r="E40" s="345"/>
      <c r="F40" s="221"/>
      <c r="H40" s="133"/>
    </row>
    <row r="41" spans="1:8" ht="45">
      <c r="A41" s="120" t="s">
        <v>290</v>
      </c>
      <c r="B41" s="164" t="s">
        <v>559</v>
      </c>
      <c r="C41" s="158" t="s">
        <v>9</v>
      </c>
      <c r="D41" s="490"/>
      <c r="E41" s="45"/>
      <c r="F41" s="49"/>
      <c r="H41" s="133"/>
    </row>
    <row r="42" spans="1:8">
      <c r="A42" s="231"/>
      <c r="B42" s="353"/>
      <c r="C42" s="354"/>
      <c r="D42" s="489"/>
      <c r="E42" s="345"/>
      <c r="F42" s="356"/>
      <c r="H42" s="133"/>
    </row>
    <row r="43" spans="1:8">
      <c r="A43" s="76" t="s">
        <v>535</v>
      </c>
      <c r="B43" s="163" t="s">
        <v>262</v>
      </c>
      <c r="C43" s="158"/>
      <c r="D43" s="490"/>
      <c r="E43" s="165"/>
      <c r="F43" s="166"/>
      <c r="H43" s="133"/>
    </row>
    <row r="44" spans="1:8" ht="30">
      <c r="A44" s="120" t="s">
        <v>291</v>
      </c>
      <c r="B44" s="164" t="s">
        <v>263</v>
      </c>
      <c r="C44" s="158" t="s">
        <v>13</v>
      </c>
      <c r="D44" s="486">
        <v>12</v>
      </c>
      <c r="E44" s="345"/>
      <c r="F44" s="341"/>
      <c r="H44" s="133"/>
    </row>
    <row r="45" spans="1:8" ht="30">
      <c r="A45" s="120" t="s">
        <v>292</v>
      </c>
      <c r="B45" s="164" t="s">
        <v>264</v>
      </c>
      <c r="C45" s="158" t="s">
        <v>13</v>
      </c>
      <c r="D45" s="486">
        <v>12</v>
      </c>
      <c r="E45" s="345"/>
      <c r="F45" s="341"/>
      <c r="H45" s="133"/>
    </row>
    <row r="46" spans="1:8" ht="45">
      <c r="A46" s="120" t="s">
        <v>293</v>
      </c>
      <c r="B46" s="164" t="s">
        <v>516</v>
      </c>
      <c r="C46" s="158" t="s">
        <v>9</v>
      </c>
      <c r="D46" s="492"/>
      <c r="E46" s="45"/>
      <c r="F46" s="49"/>
      <c r="H46" s="133"/>
    </row>
    <row r="47" spans="1:8" ht="30">
      <c r="A47" s="120" t="s">
        <v>294</v>
      </c>
      <c r="B47" s="164" t="s">
        <v>555</v>
      </c>
      <c r="C47" s="52"/>
      <c r="D47" s="79"/>
      <c r="E47" s="345"/>
      <c r="F47" s="341"/>
      <c r="H47" s="133"/>
    </row>
    <row r="48" spans="1:8">
      <c r="A48" s="120" t="s">
        <v>176</v>
      </c>
      <c r="B48" s="164" t="s">
        <v>519</v>
      </c>
      <c r="C48" s="52" t="s">
        <v>265</v>
      </c>
      <c r="D48" s="79">
        <v>50</v>
      </c>
      <c r="E48" s="345"/>
      <c r="F48" s="341"/>
      <c r="H48" s="133"/>
    </row>
    <row r="49" spans="1:8">
      <c r="A49" s="120" t="s">
        <v>178</v>
      </c>
      <c r="B49" s="164" t="s">
        <v>520</v>
      </c>
      <c r="C49" s="158" t="s">
        <v>265</v>
      </c>
      <c r="D49" s="79">
        <v>50</v>
      </c>
      <c r="E49" s="345"/>
      <c r="F49" s="341"/>
      <c r="H49" s="133"/>
    </row>
    <row r="50" spans="1:8">
      <c r="A50" s="120" t="s">
        <v>258</v>
      </c>
      <c r="B50" s="164" t="s">
        <v>521</v>
      </c>
      <c r="C50" s="158" t="s">
        <v>265</v>
      </c>
      <c r="D50" s="79">
        <v>50</v>
      </c>
      <c r="E50" s="345"/>
      <c r="F50" s="341"/>
      <c r="H50" s="133"/>
    </row>
    <row r="51" spans="1:8">
      <c r="A51" s="120" t="s">
        <v>261</v>
      </c>
      <c r="B51" s="164" t="s">
        <v>556</v>
      </c>
      <c r="C51" s="158" t="s">
        <v>265</v>
      </c>
      <c r="D51" s="486">
        <v>12</v>
      </c>
      <c r="E51" s="345"/>
      <c r="F51" s="341"/>
      <c r="H51" s="133"/>
    </row>
    <row r="52" spans="1:8">
      <c r="A52" s="120"/>
      <c r="B52" s="164"/>
      <c r="C52" s="158"/>
      <c r="D52" s="486"/>
      <c r="E52" s="345"/>
      <c r="F52" s="341"/>
      <c r="H52" s="133"/>
    </row>
    <row r="53" spans="1:8">
      <c r="A53" s="120" t="s">
        <v>295</v>
      </c>
      <c r="B53" s="164" t="s">
        <v>266</v>
      </c>
      <c r="C53" s="158" t="s">
        <v>265</v>
      </c>
      <c r="D53" s="486">
        <v>50</v>
      </c>
      <c r="E53" s="345"/>
      <c r="F53" s="341"/>
      <c r="H53" s="133"/>
    </row>
    <row r="54" spans="1:8">
      <c r="A54" s="120"/>
      <c r="B54" s="164"/>
      <c r="C54" s="158"/>
      <c r="D54" s="486"/>
      <c r="E54" s="345"/>
      <c r="F54" s="357"/>
      <c r="H54" s="133"/>
    </row>
    <row r="55" spans="1:8" ht="30">
      <c r="A55" s="120" t="s">
        <v>296</v>
      </c>
      <c r="B55" s="164" t="s">
        <v>267</v>
      </c>
      <c r="C55" s="34" t="s">
        <v>13</v>
      </c>
      <c r="D55" s="79">
        <v>12</v>
      </c>
      <c r="E55" s="345"/>
      <c r="F55" s="357"/>
      <c r="H55" s="133"/>
    </row>
    <row r="56" spans="1:8">
      <c r="A56" s="120"/>
      <c r="B56" s="164"/>
      <c r="C56" s="34"/>
      <c r="D56" s="79"/>
      <c r="E56" s="345"/>
      <c r="F56" s="357"/>
      <c r="H56" s="133"/>
    </row>
    <row r="57" spans="1:8">
      <c r="A57" s="120"/>
      <c r="B57" s="358"/>
      <c r="C57" s="359"/>
      <c r="D57" s="491"/>
      <c r="E57" s="360"/>
      <c r="F57" s="361"/>
      <c r="H57" s="133"/>
    </row>
    <row r="58" spans="1:8" ht="15.3" thickBot="1">
      <c r="A58" s="556" t="s">
        <v>104</v>
      </c>
      <c r="B58" s="557"/>
      <c r="C58" s="557"/>
      <c r="D58" s="557"/>
      <c r="E58" s="557"/>
      <c r="F58" s="142"/>
      <c r="H58" s="133"/>
    </row>
    <row r="59" spans="1:8">
      <c r="A59" s="554" t="s">
        <v>105</v>
      </c>
      <c r="B59" s="555"/>
      <c r="C59" s="555"/>
      <c r="D59" s="555"/>
      <c r="E59" s="555"/>
      <c r="F59" s="150"/>
      <c r="H59" s="133"/>
    </row>
    <row r="60" spans="1:8">
      <c r="A60" s="238"/>
      <c r="B60" s="348"/>
      <c r="C60" s="349"/>
      <c r="D60" s="350"/>
      <c r="E60" s="351"/>
      <c r="F60" s="352"/>
      <c r="H60" s="133"/>
    </row>
    <row r="61" spans="1:8">
      <c r="A61" s="76" t="s">
        <v>536</v>
      </c>
      <c r="B61" s="163" t="s">
        <v>269</v>
      </c>
      <c r="C61" s="158"/>
      <c r="D61" s="355"/>
      <c r="E61" s="345"/>
      <c r="F61" s="356"/>
      <c r="H61" s="133"/>
    </row>
    <row r="62" spans="1:8">
      <c r="A62" s="32"/>
      <c r="B62" s="163"/>
      <c r="C62" s="158"/>
      <c r="D62" s="355"/>
      <c r="E62" s="345"/>
      <c r="F62" s="356"/>
      <c r="H62" s="133"/>
    </row>
    <row r="63" spans="1:8">
      <c r="A63" s="120" t="s">
        <v>297</v>
      </c>
      <c r="B63" s="164" t="s">
        <v>270</v>
      </c>
      <c r="C63" s="158" t="s">
        <v>156</v>
      </c>
      <c r="D63" s="486">
        <v>1</v>
      </c>
      <c r="E63" s="45"/>
      <c r="F63" s="341"/>
      <c r="H63" s="133"/>
    </row>
    <row r="64" spans="1:8">
      <c r="A64" s="32"/>
      <c r="B64" s="164"/>
      <c r="C64" s="158"/>
      <c r="D64" s="489"/>
      <c r="E64" s="345"/>
      <c r="F64" s="356"/>
      <c r="H64" s="133"/>
    </row>
    <row r="65" spans="1:9" ht="30">
      <c r="A65" s="120" t="s">
        <v>298</v>
      </c>
      <c r="B65" s="164" t="s">
        <v>271</v>
      </c>
      <c r="C65" s="158" t="s">
        <v>156</v>
      </c>
      <c r="D65" s="486">
        <v>1</v>
      </c>
      <c r="E65" s="45"/>
      <c r="F65" s="341"/>
      <c r="H65" s="133"/>
    </row>
    <row r="66" spans="1:9">
      <c r="A66" s="32"/>
      <c r="B66" s="164"/>
      <c r="C66" s="158"/>
      <c r="D66" s="489"/>
      <c r="E66" s="345"/>
      <c r="F66" s="356"/>
      <c r="H66" s="133"/>
    </row>
    <row r="67" spans="1:9" ht="30">
      <c r="A67" s="120" t="s">
        <v>299</v>
      </c>
      <c r="B67" s="164" t="s">
        <v>272</v>
      </c>
      <c r="C67" s="158" t="s">
        <v>18</v>
      </c>
      <c r="D67" s="486">
        <v>130000</v>
      </c>
      <c r="E67" s="345"/>
      <c r="F67" s="341"/>
      <c r="H67" s="133"/>
    </row>
    <row r="68" spans="1:9">
      <c r="A68" s="32"/>
      <c r="B68" s="164"/>
      <c r="C68" s="158"/>
      <c r="D68" s="355"/>
      <c r="E68" s="345"/>
      <c r="F68" s="356"/>
      <c r="H68" s="133"/>
    </row>
    <row r="69" spans="1:9" ht="30">
      <c r="A69" s="120" t="s">
        <v>300</v>
      </c>
      <c r="B69" s="164" t="s">
        <v>273</v>
      </c>
      <c r="C69" s="158" t="s">
        <v>172</v>
      </c>
      <c r="D69" s="486">
        <v>1</v>
      </c>
      <c r="E69" s="45"/>
      <c r="F69" s="341"/>
      <c r="H69" s="133"/>
    </row>
    <row r="70" spans="1:9">
      <c r="A70" s="231"/>
      <c r="B70" s="353"/>
      <c r="C70" s="354"/>
      <c r="D70" s="489"/>
      <c r="E70" s="345"/>
      <c r="F70" s="356"/>
      <c r="H70" s="133"/>
    </row>
    <row r="71" spans="1:9">
      <c r="A71" s="76" t="s">
        <v>537</v>
      </c>
      <c r="B71" s="163" t="s">
        <v>275</v>
      </c>
      <c r="C71" s="158"/>
      <c r="D71" s="489"/>
      <c r="E71" s="345"/>
      <c r="F71" s="356"/>
      <c r="H71" s="133"/>
    </row>
    <row r="72" spans="1:9" ht="30">
      <c r="A72" s="120" t="s">
        <v>301</v>
      </c>
      <c r="B72" s="164" t="s">
        <v>276</v>
      </c>
      <c r="C72" s="158" t="s">
        <v>13</v>
      </c>
      <c r="D72" s="486">
        <v>12</v>
      </c>
      <c r="E72" s="45"/>
      <c r="F72" s="221"/>
      <c r="H72" s="133"/>
    </row>
    <row r="73" spans="1:9">
      <c r="A73" s="120"/>
      <c r="B73" s="164"/>
      <c r="C73" s="158"/>
      <c r="D73" s="486"/>
      <c r="E73" s="45"/>
      <c r="F73" s="341"/>
      <c r="H73" s="133"/>
    </row>
    <row r="74" spans="1:9" ht="30">
      <c r="A74" s="120" t="s">
        <v>302</v>
      </c>
      <c r="B74" s="164" t="s">
        <v>277</v>
      </c>
      <c r="C74" s="158" t="s">
        <v>96</v>
      </c>
      <c r="D74" s="486">
        <v>150</v>
      </c>
      <c r="E74" s="345"/>
      <c r="F74" s="341"/>
      <c r="H74" s="133"/>
    </row>
    <row r="75" spans="1:9">
      <c r="A75" s="231"/>
      <c r="B75" s="353"/>
      <c r="C75" s="354"/>
      <c r="D75" s="355"/>
      <c r="E75" s="345"/>
      <c r="F75" s="356"/>
      <c r="H75" s="133"/>
    </row>
    <row r="76" spans="1:9" ht="45">
      <c r="A76" s="120" t="s">
        <v>303</v>
      </c>
      <c r="B76" s="164" t="s">
        <v>477</v>
      </c>
      <c r="C76" s="158" t="s">
        <v>9</v>
      </c>
      <c r="D76" s="156"/>
      <c r="E76" s="45"/>
      <c r="F76" s="49"/>
      <c r="H76" s="133"/>
    </row>
    <row r="77" spans="1:9">
      <c r="A77" s="231"/>
      <c r="B77" s="353"/>
      <c r="C77" s="354"/>
      <c r="D77" s="355"/>
      <c r="E77" s="345"/>
      <c r="F77" s="356"/>
      <c r="H77" s="133"/>
    </row>
    <row r="78" spans="1:9">
      <c r="A78" s="76" t="s">
        <v>538</v>
      </c>
      <c r="B78" s="163" t="s">
        <v>278</v>
      </c>
      <c r="C78" s="158"/>
      <c r="D78" s="156"/>
      <c r="E78" s="165"/>
      <c r="F78" s="166"/>
      <c r="H78" s="133"/>
      <c r="I78" s="8"/>
    </row>
    <row r="79" spans="1:9" ht="45">
      <c r="A79" s="120" t="s">
        <v>304</v>
      </c>
      <c r="B79" s="164" t="s">
        <v>517</v>
      </c>
      <c r="C79" s="158" t="s">
        <v>13</v>
      </c>
      <c r="D79" s="486">
        <v>12</v>
      </c>
      <c r="E79" s="45"/>
      <c r="F79" s="341"/>
      <c r="H79" s="133"/>
    </row>
    <row r="80" spans="1:9">
      <c r="A80" s="32"/>
      <c r="B80" s="164"/>
      <c r="C80" s="158"/>
      <c r="D80" s="490"/>
      <c r="E80" s="165"/>
      <c r="F80" s="166"/>
      <c r="H80" s="133"/>
    </row>
    <row r="81" spans="1:8" ht="30">
      <c r="A81" s="120" t="s">
        <v>305</v>
      </c>
      <c r="B81" s="164" t="s">
        <v>515</v>
      </c>
      <c r="C81" s="158" t="s">
        <v>156</v>
      </c>
      <c r="D81" s="486">
        <v>1</v>
      </c>
      <c r="E81" s="45"/>
      <c r="F81" s="341"/>
      <c r="H81" s="133"/>
    </row>
    <row r="82" spans="1:8">
      <c r="A82" s="231"/>
      <c r="B82" s="353"/>
      <c r="C82" s="354"/>
      <c r="D82" s="355"/>
      <c r="E82" s="345"/>
      <c r="F82" s="356"/>
      <c r="H82" s="133"/>
    </row>
    <row r="83" spans="1:8" ht="45">
      <c r="A83" s="120" t="s">
        <v>306</v>
      </c>
      <c r="B83" s="164" t="s">
        <v>476</v>
      </c>
      <c r="C83" s="158" t="s">
        <v>9</v>
      </c>
      <c r="D83" s="156"/>
      <c r="E83" s="45"/>
      <c r="F83" s="49"/>
      <c r="H83" s="133"/>
    </row>
    <row r="84" spans="1:8">
      <c r="A84" s="231"/>
      <c r="B84" s="353"/>
      <c r="C84" s="354"/>
      <c r="D84" s="355"/>
      <c r="E84" s="345"/>
      <c r="F84" s="356"/>
      <c r="H84" s="133"/>
    </row>
    <row r="85" spans="1:8">
      <c r="A85" s="231"/>
      <c r="B85" s="353"/>
      <c r="C85" s="354"/>
      <c r="D85" s="355"/>
      <c r="E85" s="345"/>
      <c r="F85" s="356"/>
      <c r="H85" s="133"/>
    </row>
    <row r="86" spans="1:8">
      <c r="A86" s="231"/>
      <c r="B86" s="353"/>
      <c r="C86" s="354"/>
      <c r="D86" s="355"/>
      <c r="E86" s="345"/>
      <c r="F86" s="356"/>
      <c r="H86" s="133"/>
    </row>
    <row r="87" spans="1:8">
      <c r="A87" s="231"/>
      <c r="B87" s="353"/>
      <c r="C87" s="354"/>
      <c r="D87" s="355"/>
      <c r="E87" s="345"/>
      <c r="F87" s="356"/>
      <c r="H87" s="133"/>
    </row>
    <row r="88" spans="1:8">
      <c r="A88" s="231"/>
      <c r="B88" s="353"/>
      <c r="C88" s="354"/>
      <c r="D88" s="355"/>
      <c r="E88" s="345"/>
      <c r="F88" s="356"/>
      <c r="H88" s="133"/>
    </row>
    <row r="89" spans="1:8">
      <c r="A89" s="231"/>
      <c r="B89" s="353"/>
      <c r="C89" s="354"/>
      <c r="D89" s="355"/>
      <c r="E89" s="345"/>
      <c r="F89" s="356"/>
      <c r="H89" s="133"/>
    </row>
    <row r="90" spans="1:8">
      <c r="A90" s="535"/>
      <c r="B90" s="362"/>
      <c r="C90" s="363"/>
      <c r="D90" s="298"/>
      <c r="E90" s="364"/>
      <c r="F90" s="365"/>
      <c r="H90" s="133"/>
    </row>
    <row r="91" spans="1:8">
      <c r="A91" s="564" t="s">
        <v>14</v>
      </c>
      <c r="B91" s="565"/>
      <c r="C91" s="565"/>
      <c r="D91" s="565"/>
      <c r="E91" s="566"/>
      <c r="F91" s="71"/>
      <c r="H91" s="133"/>
    </row>
    <row r="92" spans="1:8" s="269" customFormat="1" ht="15.3" thickBot="1">
      <c r="A92" s="542" t="s">
        <v>15</v>
      </c>
      <c r="B92" s="543"/>
      <c r="C92" s="543"/>
      <c r="D92" s="543"/>
      <c r="E92" s="543"/>
      <c r="F92" s="72"/>
      <c r="G92" s="133"/>
    </row>
  </sheetData>
  <mergeCells count="12">
    <mergeCell ref="A29:E29"/>
    <mergeCell ref="A30:E30"/>
    <mergeCell ref="A58:E58"/>
    <mergeCell ref="A59:E59"/>
    <mergeCell ref="A92:E92"/>
    <mergeCell ref="A91:E91"/>
    <mergeCell ref="A1:F1"/>
    <mergeCell ref="A2:F2"/>
    <mergeCell ref="A3:A4"/>
    <mergeCell ref="B3:B4"/>
    <mergeCell ref="C3:C4"/>
    <mergeCell ref="D3:D4"/>
  </mergeCells>
  <printOptions gridLines="1"/>
  <pageMargins left="0.70866141732283472" right="0.70866141732283472" top="0.74803149606299213" bottom="0.74803149606299213" header="0.31496062992125984" footer="0.31496062992125984"/>
  <pageSetup paperSize="9" scale="90" orientation="portrait" r:id="rId1"/>
  <headerFooter>
    <oddHeader>&amp;CGravel Road and Associated Works</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I41"/>
  <sheetViews>
    <sheetView showZeros="0" view="pageBreakPreview" topLeftCell="A26" zoomScale="140" zoomScaleNormal="100" zoomScaleSheetLayoutView="140" workbookViewId="0">
      <selection activeCell="F6" sqref="F6"/>
    </sheetView>
  </sheetViews>
  <sheetFormatPr defaultColWidth="14.3125" defaultRowHeight="15"/>
  <cols>
    <col min="1" max="1" width="12.47265625" style="264" customWidth="1"/>
    <col min="2" max="4" width="14.3125" style="3"/>
    <col min="5" max="5" width="10.20703125" style="3" customWidth="1"/>
    <col min="6" max="6" width="20.83984375" style="369" customWidth="1"/>
    <col min="7" max="16384" width="14.3125" style="3"/>
  </cols>
  <sheetData>
    <row r="1" spans="1:6" ht="13.5" customHeight="1">
      <c r="A1" s="612"/>
      <c r="B1" s="613"/>
      <c r="C1" s="613"/>
      <c r="D1" s="613"/>
      <c r="E1" s="613"/>
      <c r="F1" s="614"/>
    </row>
    <row r="2" spans="1:6">
      <c r="A2" s="615" t="s">
        <v>117</v>
      </c>
      <c r="B2" s="616"/>
      <c r="C2" s="616"/>
      <c r="D2" s="616"/>
      <c r="E2" s="616"/>
      <c r="F2" s="617"/>
    </row>
    <row r="3" spans="1:6" ht="15" customHeight="1" thickBot="1">
      <c r="A3" s="595"/>
      <c r="B3" s="596"/>
      <c r="C3" s="596"/>
      <c r="D3" s="596"/>
      <c r="E3" s="596"/>
      <c r="F3" s="597"/>
    </row>
    <row r="4" spans="1:6" s="2" customFormat="1" ht="30.75" customHeight="1" thickBot="1">
      <c r="A4" s="366" t="s">
        <v>118</v>
      </c>
      <c r="B4" s="621" t="s">
        <v>119</v>
      </c>
      <c r="C4" s="622"/>
      <c r="D4" s="622"/>
      <c r="E4" s="623"/>
      <c r="F4" s="4" t="s">
        <v>120</v>
      </c>
    </row>
    <row r="5" spans="1:6" ht="15.75" customHeight="1">
      <c r="A5" s="367"/>
      <c r="B5" s="624"/>
      <c r="C5" s="625"/>
      <c r="D5" s="625"/>
      <c r="E5" s="626"/>
      <c r="F5" s="5"/>
    </row>
    <row r="6" spans="1:6" ht="19.5" customHeight="1">
      <c r="A6" s="367">
        <v>1</v>
      </c>
      <c r="B6" s="618" t="s">
        <v>121</v>
      </c>
      <c r="C6" s="619"/>
      <c r="D6" s="619"/>
      <c r="E6" s="620"/>
      <c r="F6" s="6">
        <f>'Bill No 1'!F196</f>
        <v>0</v>
      </c>
    </row>
    <row r="7" spans="1:6" ht="19.5" customHeight="1">
      <c r="A7" s="367"/>
      <c r="B7" s="627"/>
      <c r="C7" s="628"/>
      <c r="D7" s="628"/>
      <c r="E7" s="629"/>
      <c r="F7" s="6"/>
    </row>
    <row r="8" spans="1:6" ht="20.25" customHeight="1">
      <c r="A8" s="367">
        <v>4</v>
      </c>
      <c r="B8" s="609" t="s">
        <v>122</v>
      </c>
      <c r="C8" s="610"/>
      <c r="D8" s="610"/>
      <c r="E8" s="611"/>
      <c r="F8" s="6">
        <f>'Bill No 4'!F47</f>
        <v>0</v>
      </c>
    </row>
    <row r="9" spans="1:6" ht="19.5" customHeight="1">
      <c r="A9" s="367"/>
      <c r="B9" s="606"/>
      <c r="C9" s="607"/>
      <c r="D9" s="607"/>
      <c r="E9" s="608"/>
      <c r="F9" s="6"/>
    </row>
    <row r="10" spans="1:6" ht="20.25" customHeight="1">
      <c r="A10" s="20">
        <v>5</v>
      </c>
      <c r="B10" s="609" t="s">
        <v>123</v>
      </c>
      <c r="C10" s="610"/>
      <c r="D10" s="610"/>
      <c r="E10" s="611"/>
      <c r="F10" s="508">
        <f>'Bill No 5'!F46</f>
        <v>0</v>
      </c>
    </row>
    <row r="11" spans="1:6" ht="18.75" customHeight="1">
      <c r="A11" s="20"/>
      <c r="B11" s="606"/>
      <c r="C11" s="607"/>
      <c r="D11" s="607"/>
      <c r="E11" s="608"/>
      <c r="F11" s="6"/>
    </row>
    <row r="12" spans="1:6" ht="20.25" customHeight="1">
      <c r="A12" s="20">
        <v>7</v>
      </c>
      <c r="B12" s="609" t="s">
        <v>124</v>
      </c>
      <c r="C12" s="610"/>
      <c r="D12" s="610"/>
      <c r="E12" s="611"/>
      <c r="F12" s="6">
        <f>'Bill No 7'!F45</f>
        <v>0</v>
      </c>
    </row>
    <row r="13" spans="1:6" ht="18.75" customHeight="1">
      <c r="A13" s="20"/>
      <c r="B13" s="606"/>
      <c r="C13" s="607"/>
      <c r="D13" s="607"/>
      <c r="E13" s="608"/>
      <c r="F13" s="6"/>
    </row>
    <row r="14" spans="1:6" ht="20.25" customHeight="1">
      <c r="A14" s="20">
        <v>8</v>
      </c>
      <c r="B14" s="609" t="s">
        <v>125</v>
      </c>
      <c r="C14" s="610"/>
      <c r="D14" s="610"/>
      <c r="E14" s="611"/>
      <c r="F14" s="6">
        <f>'Bill No 8'!F48</f>
        <v>0</v>
      </c>
    </row>
    <row r="15" spans="1:6" ht="20.25" customHeight="1">
      <c r="A15" s="20"/>
      <c r="B15" s="606"/>
      <c r="C15" s="607"/>
      <c r="D15" s="607"/>
      <c r="E15" s="608"/>
      <c r="F15" s="6"/>
    </row>
    <row r="16" spans="1:6" ht="20.25" customHeight="1">
      <c r="A16" s="20">
        <v>9</v>
      </c>
      <c r="B16" s="609" t="s">
        <v>581</v>
      </c>
      <c r="C16" s="610"/>
      <c r="D16" s="610"/>
      <c r="E16" s="611"/>
      <c r="F16" s="6">
        <f>'Bill No 9'!F45</f>
        <v>0</v>
      </c>
    </row>
    <row r="17" spans="1:8" ht="20.25" customHeight="1">
      <c r="A17" s="20"/>
      <c r="B17" s="609"/>
      <c r="C17" s="610"/>
      <c r="D17" s="610"/>
      <c r="E17" s="611"/>
      <c r="F17" s="6"/>
    </row>
    <row r="18" spans="1:8" ht="20.25" customHeight="1">
      <c r="A18" s="20">
        <v>10</v>
      </c>
      <c r="B18" s="609" t="s">
        <v>68</v>
      </c>
      <c r="C18" s="610"/>
      <c r="D18" s="610"/>
      <c r="E18" s="611"/>
      <c r="F18" s="508">
        <f>'Bill No 10'!F50</f>
        <v>0</v>
      </c>
    </row>
    <row r="19" spans="1:8" ht="18.75" customHeight="1">
      <c r="A19" s="20"/>
      <c r="B19" s="606"/>
      <c r="C19" s="607"/>
      <c r="D19" s="607"/>
      <c r="E19" s="608"/>
      <c r="F19" s="6"/>
    </row>
    <row r="20" spans="1:8" ht="20.25" customHeight="1">
      <c r="A20" s="20">
        <v>17</v>
      </c>
      <c r="B20" s="609" t="s">
        <v>126</v>
      </c>
      <c r="C20" s="610"/>
      <c r="D20" s="610"/>
      <c r="E20" s="611"/>
      <c r="F20" s="6">
        <f>'Bill No 17'!F48</f>
        <v>0</v>
      </c>
      <c r="G20" s="7"/>
      <c r="H20" s="8"/>
    </row>
    <row r="21" spans="1:8" ht="17.05" customHeight="1">
      <c r="A21" s="20"/>
      <c r="B21" s="606"/>
      <c r="C21" s="607"/>
      <c r="D21" s="607"/>
      <c r="E21" s="608"/>
      <c r="F21" s="6"/>
    </row>
    <row r="22" spans="1:8" ht="20.25" customHeight="1">
      <c r="A22" s="20">
        <v>22</v>
      </c>
      <c r="B22" s="609" t="s">
        <v>127</v>
      </c>
      <c r="C22" s="610"/>
      <c r="D22" s="610"/>
      <c r="E22" s="611"/>
      <c r="F22" s="508">
        <f>'Bill No 22'!F159</f>
        <v>0</v>
      </c>
    </row>
    <row r="23" spans="1:8" ht="16.5" customHeight="1">
      <c r="A23" s="20"/>
      <c r="B23" s="606"/>
      <c r="C23" s="607"/>
      <c r="D23" s="607"/>
      <c r="E23" s="608"/>
      <c r="F23" s="5"/>
    </row>
    <row r="24" spans="1:8" ht="17.25" customHeight="1">
      <c r="A24" s="20">
        <v>23</v>
      </c>
      <c r="B24" s="609" t="s">
        <v>154</v>
      </c>
      <c r="C24" s="610"/>
      <c r="D24" s="610"/>
      <c r="E24" s="611"/>
      <c r="F24" s="6">
        <f>'Bill No23'!F87</f>
        <v>0</v>
      </c>
      <c r="G24" s="8"/>
    </row>
    <row r="25" spans="1:8" ht="17.25" customHeight="1">
      <c r="A25" s="20"/>
      <c r="B25" s="606"/>
      <c r="C25" s="607"/>
      <c r="D25" s="607"/>
      <c r="E25" s="608"/>
      <c r="F25" s="6"/>
    </row>
    <row r="26" spans="1:8" ht="30" customHeight="1">
      <c r="A26" s="20">
        <v>24</v>
      </c>
      <c r="B26" s="618" t="s">
        <v>557</v>
      </c>
      <c r="C26" s="619"/>
      <c r="D26" s="619"/>
      <c r="E26" s="620"/>
      <c r="F26" s="6">
        <f>'Bill No24'!F114</f>
        <v>0</v>
      </c>
    </row>
    <row r="27" spans="1:8" ht="17.25" customHeight="1">
      <c r="A27" s="20"/>
      <c r="B27" s="606"/>
      <c r="C27" s="607"/>
      <c r="D27" s="607"/>
      <c r="E27" s="608"/>
    </row>
    <row r="28" spans="1:8" ht="17.05" customHeight="1">
      <c r="A28" s="20">
        <v>25</v>
      </c>
      <c r="B28" s="609" t="s">
        <v>309</v>
      </c>
      <c r="C28" s="610"/>
      <c r="D28" s="610"/>
      <c r="E28" s="611"/>
      <c r="F28" s="6">
        <f>'Bill No25'!F92</f>
        <v>0</v>
      </c>
    </row>
    <row r="29" spans="1:8" ht="17.25" customHeight="1">
      <c r="A29" s="20"/>
      <c r="B29" s="606"/>
      <c r="C29" s="607"/>
      <c r="D29" s="607"/>
      <c r="E29" s="608"/>
      <c r="F29" s="6"/>
      <c r="G29" s="8"/>
    </row>
    <row r="30" spans="1:8" ht="17.25" customHeight="1">
      <c r="A30" s="20"/>
      <c r="B30" s="606"/>
      <c r="C30" s="607"/>
      <c r="D30" s="607"/>
      <c r="E30" s="608"/>
      <c r="F30" s="6"/>
      <c r="G30" s="8"/>
    </row>
    <row r="31" spans="1:8" ht="17.25" customHeight="1">
      <c r="A31" s="20"/>
      <c r="B31" s="606"/>
      <c r="C31" s="607"/>
      <c r="D31" s="607"/>
      <c r="E31" s="608"/>
      <c r="F31" s="6"/>
      <c r="G31" s="8"/>
    </row>
    <row r="32" spans="1:8" ht="17.25" customHeight="1">
      <c r="A32" s="20"/>
      <c r="B32" s="606"/>
      <c r="C32" s="607"/>
      <c r="D32" s="607"/>
      <c r="E32" s="608"/>
      <c r="F32" s="6"/>
      <c r="G32" s="8"/>
    </row>
    <row r="33" spans="1:9" ht="17.25" customHeight="1">
      <c r="A33" s="20"/>
      <c r="B33" s="606"/>
      <c r="C33" s="607"/>
      <c r="D33" s="607"/>
      <c r="E33" s="608"/>
      <c r="F33" s="6"/>
      <c r="G33" s="8"/>
    </row>
    <row r="34" spans="1:9" ht="17.25" customHeight="1">
      <c r="A34" s="20"/>
      <c r="B34" s="606"/>
      <c r="C34" s="607"/>
      <c r="D34" s="607"/>
      <c r="E34" s="608"/>
      <c r="F34" s="6"/>
      <c r="G34" s="8"/>
    </row>
    <row r="35" spans="1:9" ht="21" customHeight="1">
      <c r="A35" s="241"/>
      <c r="B35" s="598" t="s">
        <v>128</v>
      </c>
      <c r="C35" s="599"/>
      <c r="D35" s="599"/>
      <c r="E35" s="600"/>
      <c r="F35" s="21">
        <f>SUM(F6:F34)</f>
        <v>0</v>
      </c>
      <c r="H35" s="8">
        <f>F35/33</f>
        <v>0</v>
      </c>
      <c r="I35" s="464">
        <f>H35/2</f>
        <v>0</v>
      </c>
    </row>
    <row r="36" spans="1:9" ht="21" customHeight="1">
      <c r="A36" s="20"/>
      <c r="B36" s="598" t="s">
        <v>168</v>
      </c>
      <c r="C36" s="599"/>
      <c r="D36" s="599"/>
      <c r="E36" s="600"/>
      <c r="F36" s="21">
        <f>F35*0.1</f>
        <v>0</v>
      </c>
    </row>
    <row r="37" spans="1:9" ht="23.5" customHeight="1">
      <c r="A37" s="20"/>
      <c r="B37" s="598" t="s">
        <v>169</v>
      </c>
      <c r="C37" s="599"/>
      <c r="D37" s="599"/>
      <c r="E37" s="600"/>
      <c r="F37" s="21">
        <f>F35+F36</f>
        <v>0</v>
      </c>
    </row>
    <row r="38" spans="1:9" ht="20.8" customHeight="1" thickBot="1">
      <c r="A38" s="14"/>
      <c r="B38" s="601" t="s">
        <v>163</v>
      </c>
      <c r="C38" s="602"/>
      <c r="D38" s="602"/>
      <c r="E38" s="603"/>
      <c r="F38" s="15">
        <f>F37*0.16</f>
        <v>0</v>
      </c>
    </row>
    <row r="39" spans="1:9" s="13" customFormat="1" ht="26.8" customHeight="1" thickBot="1">
      <c r="A39" s="11"/>
      <c r="B39" s="604" t="s">
        <v>129</v>
      </c>
      <c r="C39" s="604"/>
      <c r="D39" s="604"/>
      <c r="E39" s="605"/>
      <c r="F39" s="12">
        <f>SUM(F37:F38)</f>
        <v>0</v>
      </c>
    </row>
    <row r="40" spans="1:9">
      <c r="B40" s="9"/>
      <c r="C40" s="9"/>
      <c r="D40" s="9"/>
      <c r="E40" s="9"/>
      <c r="F40" s="368"/>
    </row>
    <row r="41" spans="1:9">
      <c r="B41" s="9"/>
      <c r="C41" s="9"/>
      <c r="D41" s="9"/>
      <c r="E41" s="467"/>
      <c r="F41" s="10"/>
    </row>
  </sheetData>
  <mergeCells count="39">
    <mergeCell ref="A1:F1"/>
    <mergeCell ref="A2:F2"/>
    <mergeCell ref="B26:E26"/>
    <mergeCell ref="B28:E28"/>
    <mergeCell ref="B24:E24"/>
    <mergeCell ref="B22:E22"/>
    <mergeCell ref="B18:E18"/>
    <mergeCell ref="B14:E14"/>
    <mergeCell ref="B12:E12"/>
    <mergeCell ref="B10:E10"/>
    <mergeCell ref="B8:E8"/>
    <mergeCell ref="B6:E6"/>
    <mergeCell ref="B4:E4"/>
    <mergeCell ref="B5:E5"/>
    <mergeCell ref="B7:E7"/>
    <mergeCell ref="B9:E9"/>
    <mergeCell ref="B11:E11"/>
    <mergeCell ref="B13:E13"/>
    <mergeCell ref="B15:E15"/>
    <mergeCell ref="B19:E19"/>
    <mergeCell ref="B20:E20"/>
    <mergeCell ref="B17:E17"/>
    <mergeCell ref="B16:E16"/>
    <mergeCell ref="A3:F3"/>
    <mergeCell ref="B37:E37"/>
    <mergeCell ref="B38:E38"/>
    <mergeCell ref="B39:E39"/>
    <mergeCell ref="B34:E34"/>
    <mergeCell ref="B35:E35"/>
    <mergeCell ref="B36:E36"/>
    <mergeCell ref="B30:E30"/>
    <mergeCell ref="B31:E31"/>
    <mergeCell ref="B32:E32"/>
    <mergeCell ref="B33:E33"/>
    <mergeCell ref="B21:E21"/>
    <mergeCell ref="B23:E23"/>
    <mergeCell ref="B25:E25"/>
    <mergeCell ref="B27:E27"/>
    <mergeCell ref="B29:E29"/>
  </mergeCells>
  <printOptions horizontalCentered="1" gridLines="1"/>
  <pageMargins left="1.1811023622047245" right="0.74803149606299213" top="0.98425196850393704" bottom="0.98425196850393704" header="0.51181102362204722" footer="0.51181102362204722"/>
  <pageSetup paperSize="9" scale="90" firstPageNumber="15" orientation="portrait" r:id="rId1"/>
  <headerFooter alignWithMargins="0">
    <oddHeader>&amp;CGravel Road and Associated Works</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F509"/>
  <sheetViews>
    <sheetView view="pageBreakPreview" topLeftCell="A10" zoomScale="140" zoomScaleNormal="100" zoomScaleSheetLayoutView="140" workbookViewId="0">
      <selection activeCell="B439" sqref="B439"/>
    </sheetView>
  </sheetViews>
  <sheetFormatPr defaultColWidth="14.7890625" defaultRowHeight="15"/>
  <cols>
    <col min="1" max="1" width="7.3671875" style="53" customWidth="1"/>
    <col min="2" max="2" width="39.47265625" style="179" customWidth="1"/>
    <col min="3" max="3" width="8" style="180" customWidth="1"/>
    <col min="4" max="4" width="8.1015625" style="181" customWidth="1"/>
    <col min="5" max="5" width="10.734375" style="182" customWidth="1"/>
    <col min="6" max="6" width="15.15625" style="37" customWidth="1"/>
    <col min="7" max="16384" width="14.7890625" style="37"/>
  </cols>
  <sheetData>
    <row r="1" spans="1:6">
      <c r="A1" s="169"/>
      <c r="B1" s="170"/>
      <c r="C1" s="170"/>
      <c r="D1" s="171"/>
      <c r="E1" s="172"/>
      <c r="F1" s="173"/>
    </row>
    <row r="2" spans="1:6">
      <c r="A2" s="153"/>
      <c r="B2" s="174"/>
      <c r="C2" s="167"/>
      <c r="D2" s="175"/>
      <c r="E2" s="176"/>
      <c r="F2" s="177"/>
    </row>
    <row r="3" spans="1:6">
      <c r="A3" s="178"/>
      <c r="F3" s="183"/>
    </row>
    <row r="4" spans="1:6">
      <c r="A4" s="178"/>
      <c r="E4" s="184"/>
      <c r="F4" s="185"/>
    </row>
    <row r="5" spans="1:6">
      <c r="A5" s="178"/>
      <c r="E5" s="184"/>
      <c r="F5" s="185"/>
    </row>
    <row r="6" spans="1:6">
      <c r="A6" s="178"/>
      <c r="E6" s="184"/>
      <c r="F6" s="185"/>
    </row>
    <row r="7" spans="1:6">
      <c r="A7" s="153"/>
      <c r="B7" s="174"/>
      <c r="C7" s="167"/>
      <c r="D7" s="175"/>
      <c r="E7" s="186"/>
      <c r="F7" s="187"/>
    </row>
    <row r="8" spans="1:6">
      <c r="A8" s="178"/>
      <c r="E8" s="184"/>
      <c r="F8" s="185"/>
    </row>
    <row r="9" spans="1:6">
      <c r="A9" s="153"/>
      <c r="B9" s="174"/>
      <c r="C9" s="167"/>
      <c r="D9" s="175"/>
      <c r="E9" s="186"/>
      <c r="F9" s="188"/>
    </row>
    <row r="10" spans="1:6">
      <c r="A10" s="178"/>
      <c r="B10" s="189"/>
      <c r="E10" s="184"/>
      <c r="F10" s="185"/>
    </row>
    <row r="11" spans="1:6">
      <c r="A11" s="178"/>
      <c r="E11" s="184"/>
      <c r="F11" s="188"/>
    </row>
    <row r="12" spans="1:6">
      <c r="A12" s="178"/>
      <c r="C12" s="190"/>
      <c r="E12" s="184"/>
      <c r="F12" s="185"/>
    </row>
    <row r="13" spans="1:6" ht="48" customHeight="1">
      <c r="A13" s="631" t="s">
        <v>371</v>
      </c>
      <c r="B13" s="632"/>
      <c r="C13" s="632"/>
      <c r="D13" s="632"/>
      <c r="E13" s="632"/>
      <c r="F13" s="633"/>
    </row>
    <row r="14" spans="1:6">
      <c r="A14" s="178"/>
      <c r="C14" s="190"/>
      <c r="E14" s="184"/>
      <c r="F14" s="185"/>
    </row>
    <row r="15" spans="1:6">
      <c r="A15" s="178"/>
      <c r="C15" s="190"/>
      <c r="E15" s="184"/>
      <c r="F15" s="185"/>
    </row>
    <row r="16" spans="1:6">
      <c r="A16" s="178"/>
      <c r="C16" s="190"/>
      <c r="E16" s="184"/>
      <c r="F16" s="185"/>
    </row>
    <row r="17" spans="1:6">
      <c r="A17" s="178"/>
      <c r="C17" s="190"/>
      <c r="E17" s="184"/>
      <c r="F17" s="185"/>
    </row>
    <row r="18" spans="1:6">
      <c r="A18" s="178"/>
      <c r="C18" s="190"/>
      <c r="E18" s="184"/>
      <c r="F18" s="185"/>
    </row>
    <row r="19" spans="1:6">
      <c r="A19" s="178"/>
      <c r="C19" s="190"/>
      <c r="E19" s="184"/>
      <c r="F19" s="185"/>
    </row>
    <row r="20" spans="1:6">
      <c r="A20" s="178"/>
      <c r="C20" s="190"/>
      <c r="E20" s="184"/>
      <c r="F20" s="185"/>
    </row>
    <row r="21" spans="1:6">
      <c r="A21" s="178"/>
      <c r="C21" s="190"/>
      <c r="E21" s="184"/>
      <c r="F21" s="185"/>
    </row>
    <row r="22" spans="1:6">
      <c r="A22" s="178"/>
      <c r="C22" s="190"/>
      <c r="E22" s="184"/>
      <c r="F22" s="185"/>
    </row>
    <row r="23" spans="1:6">
      <c r="A23" s="178"/>
      <c r="C23" s="190"/>
      <c r="E23" s="184"/>
      <c r="F23" s="185"/>
    </row>
    <row r="24" spans="1:6">
      <c r="A24" s="178"/>
      <c r="C24" s="190"/>
      <c r="E24" s="184"/>
      <c r="F24" s="185"/>
    </row>
    <row r="25" spans="1:6">
      <c r="A25" s="178"/>
      <c r="C25" s="190"/>
      <c r="E25" s="184"/>
      <c r="F25" s="185"/>
    </row>
    <row r="26" spans="1:6">
      <c r="A26" s="178"/>
      <c r="C26" s="190"/>
      <c r="E26" s="184"/>
      <c r="F26" s="185"/>
    </row>
    <row r="27" spans="1:6">
      <c r="A27" s="178"/>
      <c r="C27" s="190"/>
      <c r="E27" s="184"/>
      <c r="F27" s="185"/>
    </row>
    <row r="28" spans="1:6">
      <c r="A28" s="178"/>
      <c r="C28" s="190"/>
      <c r="E28" s="184"/>
      <c r="F28" s="185"/>
    </row>
    <row r="29" spans="1:6">
      <c r="A29" s="178"/>
      <c r="C29" s="190"/>
      <c r="E29" s="184"/>
      <c r="F29" s="185"/>
    </row>
    <row r="30" spans="1:6">
      <c r="A30" s="178"/>
      <c r="C30" s="190"/>
      <c r="E30" s="184"/>
      <c r="F30" s="185"/>
    </row>
    <row r="31" spans="1:6">
      <c r="A31" s="178"/>
      <c r="C31" s="190"/>
      <c r="E31" s="184"/>
      <c r="F31" s="185"/>
    </row>
    <row r="32" spans="1:6">
      <c r="A32" s="178"/>
      <c r="C32" s="190"/>
      <c r="E32" s="184"/>
      <c r="F32" s="185"/>
    </row>
    <row r="33" spans="1:6">
      <c r="A33" s="178"/>
      <c r="C33" s="190"/>
      <c r="E33" s="184"/>
      <c r="F33" s="185"/>
    </row>
    <row r="34" spans="1:6">
      <c r="A34" s="178"/>
      <c r="C34" s="190"/>
      <c r="E34" s="184"/>
      <c r="F34" s="185"/>
    </row>
    <row r="35" spans="1:6">
      <c r="A35" s="178"/>
      <c r="C35" s="190"/>
      <c r="E35" s="184"/>
      <c r="F35" s="185"/>
    </row>
    <row r="36" spans="1:6">
      <c r="A36" s="178"/>
      <c r="C36" s="190"/>
      <c r="E36" s="184"/>
      <c r="F36" s="185"/>
    </row>
    <row r="37" spans="1:6">
      <c r="A37" s="178"/>
      <c r="C37" s="190"/>
      <c r="E37" s="184"/>
      <c r="F37" s="185"/>
    </row>
    <row r="38" spans="1:6">
      <c r="A38" s="178"/>
      <c r="C38" s="190"/>
      <c r="E38" s="184"/>
      <c r="F38" s="185"/>
    </row>
    <row r="39" spans="1:6">
      <c r="A39" s="178"/>
      <c r="C39" s="190"/>
      <c r="E39" s="184"/>
      <c r="F39" s="185"/>
    </row>
    <row r="40" spans="1:6">
      <c r="A40" s="178"/>
      <c r="C40" s="190"/>
      <c r="E40" s="184"/>
      <c r="F40" s="185"/>
    </row>
    <row r="41" spans="1:6">
      <c r="A41" s="178"/>
      <c r="C41" s="190"/>
      <c r="E41" s="184"/>
      <c r="F41" s="185"/>
    </row>
    <row r="42" spans="1:6">
      <c r="A42" s="178"/>
      <c r="C42" s="190"/>
      <c r="E42" s="184"/>
      <c r="F42" s="185"/>
    </row>
    <row r="43" spans="1:6">
      <c r="A43" s="178"/>
      <c r="C43" s="190"/>
      <c r="E43" s="184"/>
      <c r="F43" s="185"/>
    </row>
    <row r="44" spans="1:6">
      <c r="A44" s="178"/>
      <c r="C44" s="190"/>
      <c r="E44" s="184"/>
      <c r="F44" s="185"/>
    </row>
    <row r="45" spans="1:6">
      <c r="A45" s="178"/>
      <c r="C45" s="190"/>
      <c r="E45" s="184"/>
      <c r="F45" s="185"/>
    </row>
    <row r="46" spans="1:6">
      <c r="A46" s="178"/>
      <c r="C46" s="190"/>
      <c r="E46" s="184"/>
      <c r="F46" s="185"/>
    </row>
    <row r="47" spans="1:6" ht="15.3" thickBot="1">
      <c r="A47" s="258"/>
      <c r="B47" s="259"/>
      <c r="C47" s="260"/>
      <c r="D47" s="261"/>
      <c r="E47" s="262"/>
      <c r="F47" s="263"/>
    </row>
    <row r="48" spans="1:6" hidden="1">
      <c r="A48" s="178"/>
      <c r="C48" s="190"/>
      <c r="E48" s="184"/>
      <c r="F48" s="185"/>
    </row>
    <row r="49" spans="1:6" ht="15.3" hidden="1" thickBot="1">
      <c r="A49" s="191"/>
      <c r="B49" s="192"/>
      <c r="C49" s="193"/>
      <c r="D49" s="194"/>
      <c r="E49" s="195"/>
      <c r="F49" s="196"/>
    </row>
    <row r="50" spans="1:6" hidden="1">
      <c r="C50" s="190"/>
      <c r="E50" s="184"/>
      <c r="F50" s="182"/>
    </row>
    <row r="51" spans="1:6" hidden="1">
      <c r="A51" s="197"/>
      <c r="B51" s="174"/>
      <c r="C51" s="167"/>
      <c r="D51" s="175"/>
      <c r="E51" s="186"/>
      <c r="F51" s="198"/>
    </row>
    <row r="52" spans="1:6" hidden="1">
      <c r="C52" s="190"/>
      <c r="E52" s="184"/>
      <c r="F52" s="182"/>
    </row>
    <row r="53" spans="1:6" hidden="1">
      <c r="A53" s="197"/>
      <c r="B53" s="199"/>
      <c r="C53" s="167"/>
      <c r="D53" s="175"/>
      <c r="E53" s="186"/>
      <c r="F53" s="198"/>
    </row>
    <row r="54" spans="1:6" hidden="1">
      <c r="B54" s="200"/>
      <c r="E54" s="184"/>
      <c r="F54" s="182"/>
    </row>
    <row r="55" spans="1:6" hidden="1">
      <c r="A55" s="197"/>
      <c r="B55" s="174"/>
      <c r="C55" s="167"/>
      <c r="D55" s="175"/>
      <c r="E55" s="186"/>
      <c r="F55" s="198"/>
    </row>
    <row r="56" spans="1:6" hidden="1">
      <c r="E56" s="184"/>
      <c r="F56" s="182"/>
    </row>
    <row r="57" spans="1:6" hidden="1">
      <c r="A57" s="197"/>
      <c r="B57" s="174"/>
      <c r="C57" s="167"/>
      <c r="D57" s="175"/>
      <c r="E57" s="186"/>
      <c r="F57" s="198"/>
    </row>
    <row r="58" spans="1:6" hidden="1"/>
    <row r="59" spans="1:6" hidden="1"/>
    <row r="60" spans="1:6" hidden="1"/>
    <row r="61" spans="1:6" hidden="1"/>
    <row r="62" spans="1:6" hidden="1"/>
    <row r="63" spans="1:6" hidden="1"/>
    <row r="64" spans="1:6" hidden="1"/>
    <row r="65" spans="1:5" hidden="1"/>
    <row r="66" spans="1:5" hidden="1"/>
    <row r="67" spans="1:5" hidden="1"/>
    <row r="68" spans="1:5" hidden="1"/>
    <row r="69" spans="1:5" hidden="1"/>
    <row r="70" spans="1:5" hidden="1"/>
    <row r="71" spans="1:5" hidden="1"/>
    <row r="72" spans="1:5" hidden="1"/>
    <row r="73" spans="1:5" hidden="1"/>
    <row r="74" spans="1:5" hidden="1"/>
    <row r="75" spans="1:5" hidden="1"/>
    <row r="76" spans="1:5" hidden="1"/>
    <row r="77" spans="1:5" s="179" customFormat="1" hidden="1">
      <c r="A77" s="630"/>
      <c r="B77" s="630"/>
      <c r="C77" s="630"/>
      <c r="D77" s="630"/>
      <c r="E77" s="201"/>
    </row>
    <row r="78" spans="1:5" s="179" customFormat="1" hidden="1">
      <c r="A78" s="202"/>
      <c r="B78" s="203"/>
      <c r="C78" s="204"/>
      <c r="D78" s="205"/>
      <c r="E78" s="201"/>
    </row>
    <row r="79" spans="1:5" s="179" customFormat="1" hidden="1">
      <c r="A79" s="630"/>
      <c r="B79" s="630"/>
      <c r="C79" s="630"/>
      <c r="D79" s="630"/>
      <c r="E79" s="201"/>
    </row>
    <row r="80" spans="1:5" hidden="1"/>
    <row r="81" spans="1:5" hidden="1"/>
    <row r="82" spans="1:5" hidden="1"/>
    <row r="83" spans="1:5" hidden="1"/>
    <row r="84" spans="1:5" hidden="1"/>
    <row r="85" spans="1:5" hidden="1"/>
    <row r="86" spans="1:5" hidden="1"/>
    <row r="87" spans="1:5" hidden="1">
      <c r="A87" s="634"/>
      <c r="B87" s="634"/>
      <c r="C87" s="206"/>
      <c r="D87" s="207"/>
      <c r="E87" s="208"/>
    </row>
    <row r="88" spans="1:5" hidden="1"/>
    <row r="89" spans="1:5" hidden="1">
      <c r="B89" s="189"/>
    </row>
    <row r="90" spans="1:5" hidden="1"/>
    <row r="91" spans="1:5" hidden="1"/>
    <row r="92" spans="1:5" hidden="1"/>
    <row r="93" spans="1:5" hidden="1"/>
    <row r="94" spans="1:5" hidden="1">
      <c r="A94" s="128"/>
    </row>
    <row r="95" spans="1:5" hidden="1"/>
    <row r="96" spans="1:5" hidden="1">
      <c r="A96" s="128"/>
      <c r="B96" s="37"/>
      <c r="C96" s="37"/>
      <c r="D96" s="37"/>
      <c r="E96" s="37"/>
    </row>
    <row r="97" hidden="1"/>
    <row r="98" hidden="1"/>
    <row r="99" hidden="1"/>
    <row r="100" hidden="1"/>
    <row r="101" hidden="1"/>
    <row r="102" hidden="1"/>
    <row r="103" hidden="1"/>
    <row r="104" hidden="1"/>
    <row r="105" hidden="1"/>
    <row r="106" hidden="1"/>
    <row r="107" hidden="1"/>
    <row r="108" hidden="1"/>
    <row r="109" hidden="1"/>
    <row r="110" hidden="1"/>
    <row r="111" hidden="1"/>
    <row r="112" hidden="1"/>
    <row r="113" spans="1:5" hidden="1"/>
    <row r="114" spans="1:5" hidden="1"/>
    <row r="115" spans="1:5" hidden="1"/>
    <row r="116" spans="1:5" hidden="1"/>
    <row r="117" spans="1:5" hidden="1"/>
    <row r="118" spans="1:5" hidden="1"/>
    <row r="119" spans="1:5" hidden="1"/>
    <row r="120" spans="1:5" hidden="1"/>
    <row r="121" spans="1:5" hidden="1"/>
    <row r="122" spans="1:5" hidden="1"/>
    <row r="123" spans="1:5" hidden="1"/>
    <row r="124" spans="1:5" hidden="1"/>
    <row r="125" spans="1:5" hidden="1"/>
    <row r="126" spans="1:5" hidden="1">
      <c r="A126" s="128"/>
      <c r="B126" s="37"/>
      <c r="C126" s="37"/>
      <c r="D126" s="37"/>
      <c r="E126" s="37"/>
    </row>
    <row r="127" spans="1:5" hidden="1"/>
    <row r="128" spans="1:5" hidden="1">
      <c r="A128" s="128"/>
    </row>
    <row r="129" spans="1:5" hidden="1"/>
    <row r="130" spans="1:5" hidden="1"/>
    <row r="131" spans="1:5" hidden="1"/>
    <row r="132" spans="1:5" hidden="1"/>
    <row r="133" spans="1:5" hidden="1"/>
    <row r="134" spans="1:5" hidden="1"/>
    <row r="135" spans="1:5" hidden="1">
      <c r="A135" s="128"/>
    </row>
    <row r="136" spans="1:5" hidden="1"/>
    <row r="137" spans="1:5" hidden="1"/>
    <row r="138" spans="1:5" s="179" customFormat="1" hidden="1">
      <c r="A138" s="630"/>
      <c r="B138" s="630"/>
      <c r="C138" s="630"/>
      <c r="D138" s="630"/>
      <c r="E138" s="201"/>
    </row>
    <row r="139" spans="1:5" s="179" customFormat="1" hidden="1">
      <c r="A139" s="202"/>
      <c r="B139" s="203"/>
      <c r="C139" s="204"/>
      <c r="D139" s="205"/>
      <c r="E139" s="201"/>
    </row>
    <row r="140" spans="1:5" s="179" customFormat="1" hidden="1">
      <c r="A140" s="630"/>
      <c r="B140" s="630"/>
      <c r="C140" s="630"/>
      <c r="D140" s="630"/>
      <c r="E140" s="201"/>
    </row>
    <row r="141" spans="1:5" hidden="1"/>
    <row r="142" spans="1:5" hidden="1"/>
    <row r="143" spans="1:5" hidden="1">
      <c r="B143" s="209"/>
    </row>
    <row r="144" spans="1:5" hidden="1"/>
    <row r="145" spans="1:5" hidden="1">
      <c r="A145" s="128"/>
      <c r="C145" s="37"/>
      <c r="D145" s="37"/>
      <c r="E145" s="37"/>
    </row>
    <row r="146" spans="1:5" hidden="1"/>
    <row r="147" spans="1:5" hidden="1">
      <c r="A147" s="128"/>
      <c r="C147" s="37"/>
      <c r="D147" s="37"/>
      <c r="E147" s="37"/>
    </row>
    <row r="148" spans="1:5" hidden="1"/>
    <row r="149" spans="1:5" hidden="1">
      <c r="A149" s="128"/>
      <c r="B149" s="209"/>
      <c r="C149" s="37"/>
      <c r="D149" s="37"/>
      <c r="E149" s="37"/>
    </row>
    <row r="150" spans="1:5" hidden="1"/>
    <row r="151" spans="1:5" hidden="1"/>
    <row r="152" spans="1:5" hidden="1"/>
    <row r="153" spans="1:5" hidden="1"/>
    <row r="154" spans="1:5" hidden="1"/>
    <row r="155" spans="1:5" hidden="1">
      <c r="A155" s="128"/>
      <c r="C155" s="37"/>
      <c r="D155" s="37"/>
      <c r="E155" s="37"/>
    </row>
    <row r="156" spans="1:5" hidden="1"/>
    <row r="157" spans="1:5" hidden="1"/>
    <row r="158" spans="1:5" hidden="1">
      <c r="B158" s="189"/>
      <c r="C158" s="37"/>
      <c r="D158" s="37"/>
      <c r="E158" s="37"/>
    </row>
    <row r="159" spans="1:5" hidden="1"/>
    <row r="160" spans="1:5" hidden="1"/>
    <row r="161" spans="1:5" hidden="1"/>
    <row r="162" spans="1:5" hidden="1"/>
    <row r="163" spans="1:5" hidden="1"/>
    <row r="164" spans="1:5" hidden="1"/>
    <row r="165" spans="1:5" hidden="1"/>
    <row r="166" spans="1:5" hidden="1"/>
    <row r="167" spans="1:5" hidden="1"/>
    <row r="168" spans="1:5" hidden="1"/>
    <row r="169" spans="1:5" hidden="1"/>
    <row r="170" spans="1:5" hidden="1"/>
    <row r="171" spans="1:5" hidden="1">
      <c r="C171" s="190"/>
    </row>
    <row r="172" spans="1:5" hidden="1">
      <c r="A172" s="634"/>
      <c r="B172" s="634"/>
      <c r="C172" s="206"/>
      <c r="D172" s="207"/>
      <c r="E172" s="208"/>
    </row>
    <row r="173" spans="1:5" hidden="1">
      <c r="C173" s="190"/>
    </row>
    <row r="174" spans="1:5" hidden="1">
      <c r="B174" s="189"/>
    </row>
    <row r="175" spans="1:5" hidden="1"/>
    <row r="176" spans="1:5" hidden="1"/>
    <row r="177" spans="1:5" hidden="1">
      <c r="C177" s="190"/>
      <c r="D177" s="37"/>
      <c r="E177" s="37"/>
    </row>
    <row r="178" spans="1:5" hidden="1"/>
    <row r="179" spans="1:5" hidden="1">
      <c r="C179" s="190"/>
      <c r="D179" s="37"/>
      <c r="E179" s="37"/>
    </row>
    <row r="180" spans="1:5" hidden="1"/>
    <row r="181" spans="1:5" hidden="1">
      <c r="C181" s="190"/>
      <c r="D181" s="37"/>
      <c r="E181" s="37"/>
    </row>
    <row r="182" spans="1:5" hidden="1">
      <c r="A182" s="128"/>
      <c r="C182" s="190"/>
      <c r="D182" s="37"/>
      <c r="E182" s="37"/>
    </row>
    <row r="183" spans="1:5" hidden="1">
      <c r="C183" s="190"/>
      <c r="D183" s="37"/>
      <c r="E183" s="37"/>
    </row>
    <row r="184" spans="1:5" hidden="1"/>
    <row r="185" spans="1:5" hidden="1">
      <c r="C185" s="190"/>
      <c r="D185" s="37"/>
      <c r="E185" s="37"/>
    </row>
    <row r="186" spans="1:5" hidden="1">
      <c r="A186" s="128"/>
      <c r="C186" s="190"/>
      <c r="D186" s="37"/>
      <c r="E186" s="37"/>
    </row>
    <row r="187" spans="1:5" hidden="1">
      <c r="C187" s="190"/>
      <c r="D187" s="37"/>
      <c r="E187" s="37"/>
    </row>
    <row r="188" spans="1:5" hidden="1"/>
    <row r="189" spans="1:5" hidden="1">
      <c r="C189" s="190"/>
      <c r="D189" s="37"/>
      <c r="E189" s="37"/>
    </row>
    <row r="190" spans="1:5" hidden="1">
      <c r="C190" s="190"/>
      <c r="D190" s="37"/>
      <c r="E190" s="37"/>
    </row>
    <row r="191" spans="1:5" hidden="1">
      <c r="C191" s="190"/>
      <c r="D191" s="37"/>
      <c r="E191" s="37"/>
    </row>
    <row r="192" spans="1:5" hidden="1">
      <c r="C192" s="190"/>
    </row>
    <row r="193" spans="1:5" hidden="1">
      <c r="C193" s="190"/>
    </row>
    <row r="194" spans="1:5" hidden="1">
      <c r="C194" s="190"/>
    </row>
    <row r="195" spans="1:5" hidden="1">
      <c r="C195" s="190"/>
    </row>
    <row r="196" spans="1:5" hidden="1">
      <c r="C196" s="190"/>
    </row>
    <row r="197" spans="1:5" s="179" customFormat="1" hidden="1">
      <c r="A197" s="630"/>
      <c r="B197" s="630"/>
      <c r="C197" s="630"/>
      <c r="D197" s="630"/>
      <c r="E197" s="201"/>
    </row>
    <row r="198" spans="1:5" s="179" customFormat="1" hidden="1">
      <c r="A198" s="202"/>
      <c r="B198" s="203"/>
      <c r="C198" s="204"/>
      <c r="D198" s="205"/>
      <c r="E198" s="201"/>
    </row>
    <row r="199" spans="1:5" s="179" customFormat="1" hidden="1">
      <c r="A199" s="630"/>
      <c r="B199" s="630"/>
      <c r="C199" s="630"/>
      <c r="D199" s="630"/>
      <c r="E199" s="201"/>
    </row>
    <row r="200" spans="1:5" hidden="1">
      <c r="C200" s="190"/>
    </row>
    <row r="201" spans="1:5" hidden="1">
      <c r="B201" s="189"/>
      <c r="C201" s="190"/>
    </row>
    <row r="202" spans="1:5" hidden="1">
      <c r="C202" s="190"/>
    </row>
    <row r="203" spans="1:5" hidden="1">
      <c r="C203" s="190"/>
    </row>
    <row r="204" spans="1:5" hidden="1">
      <c r="C204" s="190"/>
    </row>
    <row r="205" spans="1:5" hidden="1">
      <c r="C205" s="190"/>
    </row>
    <row r="206" spans="1:5" hidden="1">
      <c r="C206" s="190"/>
    </row>
    <row r="207" spans="1:5" hidden="1"/>
    <row r="208" spans="1:5" hidden="1"/>
    <row r="209" spans="1:5" hidden="1">
      <c r="A209" s="128"/>
      <c r="C209" s="190"/>
      <c r="D209" s="37"/>
      <c r="E209" s="37"/>
    </row>
    <row r="210" spans="1:5" hidden="1">
      <c r="C210" s="190"/>
      <c r="D210" s="37"/>
      <c r="E210" s="37"/>
    </row>
    <row r="211" spans="1:5" hidden="1"/>
    <row r="212" spans="1:5" hidden="1">
      <c r="C212" s="190"/>
      <c r="D212" s="37"/>
      <c r="E212" s="37"/>
    </row>
    <row r="213" spans="1:5" hidden="1"/>
    <row r="214" spans="1:5" hidden="1">
      <c r="C214" s="190"/>
      <c r="D214" s="37"/>
      <c r="E214" s="37"/>
    </row>
    <row r="215" spans="1:5" hidden="1"/>
    <row r="216" spans="1:5" hidden="1">
      <c r="C216" s="190"/>
      <c r="D216" s="37"/>
      <c r="E216" s="37"/>
    </row>
    <row r="217" spans="1:5" hidden="1">
      <c r="C217" s="190"/>
      <c r="D217" s="37"/>
      <c r="E217" s="37"/>
    </row>
    <row r="218" spans="1:5" hidden="1">
      <c r="C218" s="190"/>
      <c r="D218" s="37"/>
      <c r="E218" s="37"/>
    </row>
    <row r="219" spans="1:5" hidden="1">
      <c r="C219" s="190"/>
      <c r="D219" s="37"/>
      <c r="E219" s="37"/>
    </row>
    <row r="220" spans="1:5" hidden="1">
      <c r="C220" s="190"/>
      <c r="D220" s="37"/>
      <c r="E220" s="37"/>
    </row>
    <row r="221" spans="1:5" hidden="1">
      <c r="C221" s="190"/>
      <c r="D221" s="37"/>
      <c r="E221" s="37"/>
    </row>
    <row r="222" spans="1:5" hidden="1">
      <c r="C222" s="190"/>
      <c r="D222" s="37"/>
      <c r="E222" s="37"/>
    </row>
    <row r="223" spans="1:5" hidden="1">
      <c r="C223" s="190"/>
      <c r="D223" s="37"/>
      <c r="E223" s="37"/>
    </row>
    <row r="224" spans="1:5" hidden="1">
      <c r="C224" s="190"/>
    </row>
    <row r="225" spans="1:5" hidden="1">
      <c r="C225" s="190"/>
    </row>
    <row r="226" spans="1:5" hidden="1">
      <c r="C226" s="190"/>
    </row>
    <row r="227" spans="1:5" hidden="1">
      <c r="C227" s="190"/>
    </row>
    <row r="228" spans="1:5" hidden="1">
      <c r="C228" s="190"/>
    </row>
    <row r="229" spans="1:5" hidden="1">
      <c r="C229" s="190"/>
    </row>
    <row r="230" spans="1:5" hidden="1">
      <c r="C230" s="190"/>
    </row>
    <row r="231" spans="1:5" hidden="1">
      <c r="C231" s="190"/>
    </row>
    <row r="232" spans="1:5" hidden="1">
      <c r="C232" s="190"/>
    </row>
    <row r="233" spans="1:5" hidden="1">
      <c r="C233" s="190"/>
    </row>
    <row r="234" spans="1:5" hidden="1">
      <c r="C234" s="190"/>
    </row>
    <row r="235" spans="1:5" hidden="1"/>
    <row r="236" spans="1:5" hidden="1">
      <c r="A236" s="634"/>
      <c r="B236" s="634"/>
      <c r="C236" s="206"/>
      <c r="D236" s="207"/>
      <c r="E236" s="208"/>
    </row>
    <row r="237" spans="1:5" hidden="1"/>
    <row r="238" spans="1:5" hidden="1"/>
    <row r="239" spans="1:5" hidden="1"/>
    <row r="240" spans="1:5" hidden="1">
      <c r="C240" s="190"/>
      <c r="D240" s="37"/>
      <c r="E240" s="37"/>
    </row>
    <row r="241" spans="1:5" hidden="1">
      <c r="A241" s="128"/>
      <c r="D241" s="37"/>
      <c r="E241" s="37"/>
    </row>
    <row r="242" spans="1:5" hidden="1">
      <c r="C242" s="190"/>
      <c r="D242" s="37"/>
      <c r="E242" s="37"/>
    </row>
    <row r="243" spans="1:5" hidden="1">
      <c r="A243" s="128"/>
      <c r="D243" s="37"/>
      <c r="E243" s="37"/>
    </row>
    <row r="244" spans="1:5" hidden="1">
      <c r="C244" s="190"/>
      <c r="D244" s="37"/>
      <c r="E244" s="37"/>
    </row>
    <row r="245" spans="1:5" hidden="1"/>
    <row r="246" spans="1:5" hidden="1">
      <c r="C246" s="190"/>
      <c r="D246" s="37"/>
      <c r="E246" s="37"/>
    </row>
    <row r="247" spans="1:5" hidden="1">
      <c r="C247" s="190"/>
      <c r="D247" s="37"/>
      <c r="E247" s="37"/>
    </row>
    <row r="248" spans="1:5" hidden="1">
      <c r="C248" s="190"/>
      <c r="D248" s="37"/>
      <c r="E248" s="37"/>
    </row>
    <row r="249" spans="1:5" hidden="1">
      <c r="C249" s="190"/>
      <c r="D249" s="37"/>
      <c r="E249" s="37"/>
    </row>
    <row r="250" spans="1:5" hidden="1">
      <c r="C250" s="190"/>
      <c r="D250" s="37"/>
      <c r="E250" s="37"/>
    </row>
    <row r="251" spans="1:5" hidden="1">
      <c r="C251" s="190"/>
      <c r="D251" s="37"/>
      <c r="E251" s="37"/>
    </row>
    <row r="252" spans="1:5" hidden="1">
      <c r="C252" s="190"/>
      <c r="D252" s="37"/>
      <c r="E252" s="37"/>
    </row>
    <row r="253" spans="1:5" hidden="1">
      <c r="C253" s="190"/>
      <c r="D253" s="37"/>
      <c r="E253" s="37"/>
    </row>
    <row r="254" spans="1:5" hidden="1">
      <c r="C254" s="190"/>
      <c r="D254" s="37"/>
      <c r="E254" s="37"/>
    </row>
    <row r="255" spans="1:5" hidden="1">
      <c r="C255" s="190"/>
      <c r="D255" s="37"/>
      <c r="E255" s="37"/>
    </row>
    <row r="256" spans="1:5" hidden="1">
      <c r="C256" s="190"/>
    </row>
    <row r="257" spans="1:5" hidden="1">
      <c r="C257" s="190"/>
    </row>
    <row r="258" spans="1:5" hidden="1">
      <c r="C258" s="190"/>
    </row>
    <row r="259" spans="1:5" s="179" customFormat="1" hidden="1">
      <c r="A259" s="630"/>
      <c r="B259" s="630"/>
      <c r="C259" s="630"/>
      <c r="D259" s="630"/>
      <c r="E259" s="201"/>
    </row>
    <row r="260" spans="1:5" s="179" customFormat="1" hidden="1">
      <c r="A260" s="202"/>
      <c r="B260" s="203"/>
      <c r="C260" s="204"/>
      <c r="D260" s="205"/>
      <c r="E260" s="201"/>
    </row>
    <row r="261" spans="1:5" s="179" customFormat="1" hidden="1">
      <c r="A261" s="630"/>
      <c r="B261" s="630"/>
      <c r="C261" s="630"/>
      <c r="D261" s="630"/>
      <c r="E261" s="201"/>
    </row>
    <row r="262" spans="1:5" hidden="1"/>
    <row r="263" spans="1:5" hidden="1"/>
    <row r="264" spans="1:5" hidden="1"/>
    <row r="265" spans="1:5" hidden="1"/>
    <row r="266" spans="1:5" hidden="1">
      <c r="A266" s="128"/>
      <c r="C266" s="190"/>
    </row>
    <row r="267" spans="1:5" hidden="1"/>
    <row r="268" spans="1:5" hidden="1">
      <c r="A268" s="128"/>
      <c r="C268" s="190"/>
    </row>
    <row r="269" spans="1:5" hidden="1">
      <c r="C269" s="190"/>
    </row>
    <row r="270" spans="1:5" hidden="1">
      <c r="A270" s="128"/>
      <c r="C270" s="190"/>
    </row>
    <row r="271" spans="1:5" hidden="1">
      <c r="C271" s="190"/>
    </row>
    <row r="272" spans="1:5" hidden="1">
      <c r="A272" s="128"/>
      <c r="C272" s="190"/>
      <c r="D272" s="37"/>
      <c r="E272" s="37"/>
    </row>
    <row r="273" spans="1:5" hidden="1">
      <c r="C273" s="190"/>
      <c r="D273" s="37"/>
      <c r="E273" s="37"/>
    </row>
    <row r="274" spans="1:5" hidden="1">
      <c r="A274" s="128"/>
      <c r="C274" s="190"/>
      <c r="D274" s="37"/>
      <c r="E274" s="37"/>
    </row>
    <row r="275" spans="1:5" hidden="1">
      <c r="C275" s="190"/>
      <c r="D275" s="37"/>
      <c r="E275" s="37"/>
    </row>
    <row r="276" spans="1:5" hidden="1">
      <c r="A276" s="128"/>
      <c r="C276" s="190"/>
      <c r="D276" s="37"/>
      <c r="E276" s="37"/>
    </row>
    <row r="277" spans="1:5" hidden="1">
      <c r="C277" s="190"/>
      <c r="D277" s="37"/>
      <c r="E277" s="37"/>
    </row>
    <row r="278" spans="1:5" hidden="1">
      <c r="A278" s="128"/>
      <c r="C278" s="190"/>
      <c r="D278" s="37"/>
      <c r="E278" s="37"/>
    </row>
    <row r="279" spans="1:5" hidden="1">
      <c r="C279" s="190"/>
      <c r="D279" s="37"/>
      <c r="E279" s="37"/>
    </row>
    <row r="280" spans="1:5" hidden="1">
      <c r="A280" s="128"/>
      <c r="C280" s="190"/>
      <c r="D280" s="37"/>
      <c r="E280" s="37"/>
    </row>
    <row r="281" spans="1:5" hidden="1">
      <c r="C281" s="190"/>
      <c r="D281" s="37"/>
      <c r="E281" s="37"/>
    </row>
    <row r="282" spans="1:5" hidden="1">
      <c r="A282" s="128"/>
      <c r="C282" s="190"/>
      <c r="D282" s="37"/>
      <c r="E282" s="37"/>
    </row>
    <row r="283" spans="1:5" hidden="1">
      <c r="C283" s="190"/>
      <c r="D283" s="37"/>
      <c r="E283" s="37"/>
    </row>
    <row r="284" spans="1:5" hidden="1">
      <c r="A284" s="128"/>
      <c r="C284" s="190"/>
      <c r="D284" s="37"/>
      <c r="E284" s="37"/>
    </row>
    <row r="285" spans="1:5" hidden="1">
      <c r="C285" s="190"/>
      <c r="D285" s="37"/>
      <c r="E285" s="37"/>
    </row>
    <row r="286" spans="1:5" hidden="1">
      <c r="A286" s="128"/>
      <c r="D286" s="37"/>
      <c r="E286" s="37"/>
    </row>
    <row r="287" spans="1:5" hidden="1">
      <c r="C287" s="190"/>
      <c r="D287" s="37"/>
      <c r="E287" s="37"/>
    </row>
    <row r="288" spans="1:5" hidden="1">
      <c r="A288" s="128"/>
      <c r="D288" s="37"/>
      <c r="E288" s="37"/>
    </row>
    <row r="289" spans="1:5" hidden="1"/>
    <row r="290" spans="1:5" hidden="1"/>
    <row r="291" spans="1:5" hidden="1">
      <c r="A291" s="128"/>
      <c r="D291" s="37"/>
      <c r="E291" s="37"/>
    </row>
    <row r="292" spans="1:5" hidden="1"/>
    <row r="293" spans="1:5" hidden="1"/>
    <row r="294" spans="1:5" hidden="1">
      <c r="A294" s="128"/>
      <c r="D294" s="37"/>
      <c r="E294" s="37"/>
    </row>
    <row r="295" spans="1:5" hidden="1"/>
    <row r="296" spans="1:5" hidden="1">
      <c r="A296" s="128"/>
      <c r="D296" s="37"/>
      <c r="E296" s="37"/>
    </row>
    <row r="297" spans="1:5" hidden="1"/>
    <row r="298" spans="1:5" hidden="1">
      <c r="A298" s="128"/>
      <c r="D298" s="37"/>
      <c r="E298" s="37"/>
    </row>
    <row r="299" spans="1:5" hidden="1"/>
    <row r="300" spans="1:5" hidden="1">
      <c r="A300" s="128"/>
      <c r="C300" s="37"/>
      <c r="D300" s="37"/>
      <c r="E300" s="37"/>
    </row>
    <row r="301" spans="1:5" hidden="1"/>
    <row r="302" spans="1:5" hidden="1"/>
    <row r="303" spans="1:5" hidden="1"/>
    <row r="304" spans="1:5" hidden="1"/>
    <row r="305" spans="1:5" hidden="1">
      <c r="C305" s="190"/>
      <c r="D305" s="37"/>
      <c r="E305" s="37"/>
    </row>
    <row r="306" spans="1:5" hidden="1">
      <c r="A306" s="128"/>
      <c r="D306" s="37"/>
      <c r="E306" s="37"/>
    </row>
    <row r="307" spans="1:5" hidden="1">
      <c r="C307" s="190"/>
      <c r="D307" s="37"/>
      <c r="E307" s="37"/>
    </row>
    <row r="308" spans="1:5" hidden="1">
      <c r="A308" s="128"/>
      <c r="D308" s="37"/>
      <c r="E308" s="37"/>
    </row>
    <row r="309" spans="1:5" hidden="1">
      <c r="C309" s="190"/>
      <c r="D309" s="37"/>
      <c r="E309" s="37"/>
    </row>
    <row r="310" spans="1:5" hidden="1"/>
    <row r="311" spans="1:5" hidden="1">
      <c r="A311" s="210"/>
      <c r="D311" s="37"/>
      <c r="E311" s="37"/>
    </row>
    <row r="312" spans="1:5" hidden="1">
      <c r="A312" s="210"/>
      <c r="D312" s="37"/>
      <c r="E312" s="37"/>
    </row>
    <row r="313" spans="1:5" hidden="1">
      <c r="A313" s="210"/>
      <c r="D313" s="37"/>
      <c r="E313" s="37"/>
    </row>
    <row r="314" spans="1:5" hidden="1">
      <c r="A314" s="210"/>
      <c r="D314" s="37"/>
      <c r="E314" s="37"/>
    </row>
    <row r="315" spans="1:5" hidden="1">
      <c r="A315" s="210"/>
      <c r="D315" s="37"/>
      <c r="E315" s="37"/>
    </row>
    <row r="316" spans="1:5" hidden="1">
      <c r="A316" s="210"/>
      <c r="D316" s="37"/>
      <c r="E316" s="37"/>
    </row>
    <row r="317" spans="1:5" hidden="1">
      <c r="A317" s="210"/>
      <c r="D317" s="37"/>
      <c r="E317" s="37"/>
    </row>
    <row r="318" spans="1:5" hidden="1">
      <c r="A318" s="210"/>
      <c r="D318" s="37"/>
      <c r="E318" s="37"/>
    </row>
    <row r="319" spans="1:5" hidden="1">
      <c r="A319" s="210"/>
      <c r="D319" s="37"/>
      <c r="E319" s="37"/>
    </row>
    <row r="320" spans="1:5" hidden="1">
      <c r="A320" s="210"/>
    </row>
    <row r="321" spans="1:5" hidden="1">
      <c r="A321" s="210"/>
    </row>
    <row r="322" spans="1:5" hidden="1">
      <c r="A322" s="210"/>
    </row>
    <row r="323" spans="1:5" hidden="1">
      <c r="A323" s="210"/>
    </row>
    <row r="324" spans="1:5" hidden="1">
      <c r="A324" s="210"/>
    </row>
    <row r="325" spans="1:5" hidden="1">
      <c r="A325" s="210"/>
    </row>
    <row r="326" spans="1:5" hidden="1">
      <c r="A326" s="210"/>
    </row>
    <row r="327" spans="1:5" hidden="1">
      <c r="A327" s="210"/>
    </row>
    <row r="328" spans="1:5" s="179" customFormat="1" hidden="1">
      <c r="A328" s="630"/>
      <c r="B328" s="630"/>
      <c r="C328" s="630"/>
      <c r="D328" s="630"/>
      <c r="E328" s="201"/>
    </row>
    <row r="329" spans="1:5" s="179" customFormat="1" hidden="1">
      <c r="A329" s="202"/>
      <c r="B329" s="203"/>
      <c r="C329" s="204"/>
      <c r="D329" s="205"/>
      <c r="E329" s="201"/>
    </row>
    <row r="330" spans="1:5" s="179" customFormat="1" hidden="1">
      <c r="A330" s="630"/>
      <c r="B330" s="630"/>
      <c r="C330" s="630"/>
      <c r="D330" s="630"/>
      <c r="E330" s="201"/>
    </row>
    <row r="331" spans="1:5" hidden="1"/>
    <row r="332" spans="1:5" hidden="1"/>
    <row r="333" spans="1:5" hidden="1"/>
    <row r="334" spans="1:5" hidden="1"/>
    <row r="335" spans="1:5" hidden="1">
      <c r="A335" s="128"/>
      <c r="C335" s="37"/>
    </row>
    <row r="336" spans="1:5" hidden="1"/>
    <row r="337" spans="1:5" hidden="1"/>
    <row r="338" spans="1:5" hidden="1"/>
    <row r="339" spans="1:5" hidden="1"/>
    <row r="340" spans="1:5" hidden="1"/>
    <row r="341" spans="1:5" hidden="1">
      <c r="A341" s="128"/>
      <c r="B341" s="37"/>
      <c r="C341" s="37"/>
      <c r="D341" s="37"/>
      <c r="E341" s="37"/>
    </row>
    <row r="342" spans="1:5" hidden="1"/>
    <row r="343" spans="1:5" hidden="1">
      <c r="A343" s="128"/>
      <c r="B343" s="37"/>
      <c r="C343" s="37"/>
      <c r="D343" s="37"/>
      <c r="E343" s="37"/>
    </row>
    <row r="344" spans="1:5" hidden="1"/>
    <row r="345" spans="1:5" hidden="1">
      <c r="A345" s="128"/>
      <c r="B345" s="37"/>
      <c r="C345" s="37"/>
      <c r="D345" s="37"/>
      <c r="E345" s="37"/>
    </row>
    <row r="346" spans="1:5" hidden="1"/>
    <row r="347" spans="1:5" hidden="1">
      <c r="A347" s="128"/>
      <c r="B347" s="37"/>
      <c r="C347" s="37"/>
      <c r="D347" s="37"/>
      <c r="E347" s="37"/>
    </row>
    <row r="348" spans="1:5" hidden="1"/>
    <row r="349" spans="1:5" hidden="1">
      <c r="A349" s="128"/>
      <c r="B349" s="37"/>
      <c r="C349" s="37"/>
      <c r="D349" s="37"/>
      <c r="E349" s="37"/>
    </row>
    <row r="350" spans="1:5" hidden="1"/>
    <row r="351" spans="1:5" hidden="1">
      <c r="A351" s="128"/>
      <c r="B351" s="37"/>
      <c r="C351" s="37"/>
      <c r="D351" s="37"/>
      <c r="E351" s="37"/>
    </row>
    <row r="352" spans="1:5" hidden="1">
      <c r="A352" s="128"/>
      <c r="B352" s="37"/>
      <c r="C352" s="37"/>
      <c r="D352" s="37"/>
      <c r="E352" s="37"/>
    </row>
    <row r="353" spans="1:5" hidden="1">
      <c r="A353" s="128"/>
      <c r="B353" s="37"/>
      <c r="C353" s="37"/>
      <c r="D353" s="37"/>
      <c r="E353" s="37"/>
    </row>
    <row r="354" spans="1:5" hidden="1"/>
    <row r="355" spans="1:5" hidden="1">
      <c r="A355" s="128"/>
      <c r="B355" s="37"/>
      <c r="C355" s="37"/>
      <c r="D355" s="37"/>
      <c r="E355" s="37"/>
    </row>
    <row r="356" spans="1:5" hidden="1"/>
    <row r="357" spans="1:5" hidden="1">
      <c r="A357" s="128"/>
      <c r="B357" s="37"/>
      <c r="C357" s="37"/>
      <c r="D357" s="37"/>
      <c r="E357" s="37"/>
    </row>
    <row r="358" spans="1:5" hidden="1"/>
    <row r="359" spans="1:5" hidden="1">
      <c r="A359" s="128"/>
      <c r="B359" s="37"/>
      <c r="C359" s="37"/>
      <c r="D359" s="37"/>
      <c r="E359" s="37"/>
    </row>
    <row r="360" spans="1:5" hidden="1"/>
    <row r="361" spans="1:5" hidden="1">
      <c r="A361" s="128"/>
      <c r="B361" s="37"/>
      <c r="C361" s="37"/>
      <c r="D361" s="37"/>
      <c r="E361" s="37"/>
    </row>
    <row r="362" spans="1:5" hidden="1"/>
    <row r="363" spans="1:5" hidden="1">
      <c r="A363" s="128"/>
      <c r="B363" s="37"/>
      <c r="C363" s="37"/>
      <c r="D363" s="37"/>
      <c r="E363" s="37"/>
    </row>
    <row r="364" spans="1:5" hidden="1"/>
    <row r="365" spans="1:5" hidden="1">
      <c r="A365" s="128"/>
      <c r="B365" s="37"/>
      <c r="C365" s="37"/>
      <c r="D365" s="37"/>
      <c r="E365" s="37"/>
    </row>
    <row r="366" spans="1:5" hidden="1"/>
    <row r="367" spans="1:5" hidden="1">
      <c r="A367" s="128"/>
      <c r="B367" s="37"/>
      <c r="C367" s="37"/>
      <c r="D367" s="37"/>
      <c r="E367" s="37"/>
    </row>
    <row r="368" spans="1:5" hidden="1"/>
    <row r="369" spans="1:5" hidden="1">
      <c r="A369" s="128"/>
      <c r="B369" s="37"/>
      <c r="C369" s="37"/>
      <c r="D369" s="37"/>
      <c r="E369" s="37"/>
    </row>
    <row r="370" spans="1:5" hidden="1"/>
    <row r="371" spans="1:5" hidden="1">
      <c r="A371" s="128"/>
      <c r="B371" s="37"/>
      <c r="C371" s="37"/>
      <c r="D371" s="37"/>
      <c r="E371" s="37"/>
    </row>
    <row r="372" spans="1:5" hidden="1"/>
    <row r="373" spans="1:5" hidden="1">
      <c r="A373" s="128"/>
      <c r="B373" s="37"/>
      <c r="C373" s="37"/>
      <c r="D373" s="37"/>
      <c r="E373" s="37"/>
    </row>
    <row r="374" spans="1:5" hidden="1"/>
    <row r="375" spans="1:5" hidden="1">
      <c r="A375" s="128"/>
      <c r="B375" s="37"/>
      <c r="C375" s="37"/>
      <c r="D375" s="37"/>
      <c r="E375" s="37"/>
    </row>
    <row r="376" spans="1:5" hidden="1"/>
    <row r="377" spans="1:5" hidden="1">
      <c r="A377" s="128"/>
      <c r="B377" s="37"/>
      <c r="C377" s="37"/>
      <c r="D377" s="37"/>
      <c r="E377" s="37"/>
    </row>
    <row r="378" spans="1:5" hidden="1"/>
    <row r="379" spans="1:5" hidden="1">
      <c r="A379" s="128"/>
      <c r="B379" s="37"/>
      <c r="C379" s="37"/>
      <c r="D379" s="37"/>
      <c r="E379" s="37"/>
    </row>
    <row r="380" spans="1:5" hidden="1"/>
    <row r="381" spans="1:5" hidden="1">
      <c r="A381" s="128"/>
      <c r="B381" s="37"/>
      <c r="C381" s="37"/>
      <c r="D381" s="37"/>
      <c r="E381" s="37"/>
    </row>
    <row r="382" spans="1:5" hidden="1"/>
    <row r="383" spans="1:5" hidden="1">
      <c r="A383" s="128"/>
      <c r="B383" s="37"/>
      <c r="C383" s="37"/>
      <c r="D383" s="37"/>
      <c r="E383" s="37"/>
    </row>
    <row r="384" spans="1:5" hidden="1"/>
    <row r="385" spans="1:5" hidden="1">
      <c r="A385" s="128"/>
    </row>
    <row r="386" spans="1:5" hidden="1"/>
    <row r="387" spans="1:5" hidden="1">
      <c r="A387" s="128"/>
    </row>
    <row r="388" spans="1:5" hidden="1"/>
    <row r="389" spans="1:5" hidden="1">
      <c r="A389" s="128"/>
    </row>
    <row r="390" spans="1:5" hidden="1">
      <c r="A390" s="128"/>
    </row>
    <row r="391" spans="1:5" s="179" customFormat="1" hidden="1">
      <c r="A391" s="630"/>
      <c r="B391" s="630"/>
      <c r="C391" s="630"/>
      <c r="D391" s="630"/>
      <c r="E391" s="201"/>
    </row>
    <row r="392" spans="1:5" s="179" customFormat="1" hidden="1">
      <c r="A392" s="202"/>
      <c r="B392" s="203"/>
      <c r="C392" s="204"/>
      <c r="D392" s="205"/>
      <c r="E392" s="201"/>
    </row>
    <row r="393" spans="1:5" s="179" customFormat="1" hidden="1">
      <c r="A393" s="630"/>
      <c r="B393" s="630"/>
      <c r="C393" s="630"/>
      <c r="D393" s="630"/>
      <c r="E393" s="201"/>
    </row>
    <row r="394" spans="1:5" hidden="1"/>
    <row r="395" spans="1:5" hidden="1"/>
    <row r="396" spans="1:5" hidden="1">
      <c r="A396" s="128"/>
    </row>
    <row r="397" spans="1:5" hidden="1"/>
    <row r="398" spans="1:5" hidden="1">
      <c r="A398" s="128"/>
    </row>
    <row r="399" spans="1:5" hidden="1"/>
    <row r="400" spans="1:5" hidden="1">
      <c r="A400" s="128"/>
      <c r="D400" s="37"/>
      <c r="E400" s="37"/>
    </row>
    <row r="401" spans="1:5" hidden="1"/>
    <row r="402" spans="1:5" hidden="1">
      <c r="A402" s="128"/>
      <c r="D402" s="37"/>
      <c r="E402" s="37"/>
    </row>
    <row r="403" spans="1:5" hidden="1"/>
    <row r="404" spans="1:5" hidden="1">
      <c r="A404" s="128"/>
      <c r="D404" s="37"/>
      <c r="E404" s="37"/>
    </row>
    <row r="405" spans="1:5" hidden="1"/>
    <row r="406" spans="1:5" hidden="1">
      <c r="A406" s="128"/>
      <c r="D406" s="37"/>
      <c r="E406" s="37"/>
    </row>
    <row r="407" spans="1:5" hidden="1"/>
    <row r="408" spans="1:5" hidden="1">
      <c r="A408" s="128"/>
      <c r="D408" s="37"/>
      <c r="E408" s="37"/>
    </row>
    <row r="409" spans="1:5" hidden="1"/>
    <row r="410" spans="1:5" hidden="1">
      <c r="D410" s="37"/>
      <c r="E410" s="37"/>
    </row>
    <row r="411" spans="1:5" hidden="1"/>
    <row r="412" spans="1:5" hidden="1"/>
    <row r="413" spans="1:5" hidden="1">
      <c r="C413" s="190"/>
      <c r="D413" s="37"/>
      <c r="E413" s="37"/>
    </row>
    <row r="414" spans="1:5" hidden="1">
      <c r="C414" s="190"/>
      <c r="D414" s="37"/>
      <c r="E414" s="37"/>
    </row>
    <row r="415" spans="1:5" hidden="1"/>
    <row r="416" spans="1:5" hidden="1">
      <c r="C416" s="190"/>
    </row>
    <row r="417" spans="1:5" hidden="1">
      <c r="C417" s="190"/>
    </row>
    <row r="418" spans="1:5" hidden="1"/>
    <row r="419" spans="1:5" s="179" customFormat="1" hidden="1">
      <c r="A419" s="53"/>
      <c r="B419" s="203"/>
      <c r="C419" s="204"/>
      <c r="D419" s="181"/>
      <c r="E419" s="182"/>
    </row>
    <row r="420" spans="1:5" hidden="1">
      <c r="C420" s="190"/>
    </row>
    <row r="421" spans="1:5" hidden="1"/>
    <row r="422" spans="1:5" hidden="1">
      <c r="A422" s="128"/>
    </row>
    <row r="423" spans="1:5" hidden="1">
      <c r="C423" s="190"/>
    </row>
    <row r="424" spans="1:5" hidden="1">
      <c r="A424" s="128"/>
      <c r="C424" s="190"/>
    </row>
    <row r="425" spans="1:5" hidden="1"/>
    <row r="426" spans="1:5" hidden="1"/>
    <row r="427" spans="1:5" hidden="1"/>
    <row r="428" spans="1:5" hidden="1"/>
    <row r="429" spans="1:5" hidden="1"/>
    <row r="430" spans="1:5" hidden="1"/>
    <row r="431" spans="1:5" hidden="1"/>
    <row r="432" spans="1:5" hidden="1"/>
    <row r="433" spans="1:5" hidden="1">
      <c r="A433" s="635"/>
      <c r="B433" s="635"/>
      <c r="C433" s="635"/>
      <c r="D433" s="635"/>
      <c r="E433" s="211"/>
    </row>
    <row r="434" spans="1:5">
      <c r="B434" s="212"/>
      <c r="C434" s="37"/>
      <c r="D434" s="37"/>
      <c r="E434" s="37"/>
    </row>
    <row r="435" spans="1:5">
      <c r="B435" s="212"/>
      <c r="C435" s="37"/>
      <c r="D435" s="37"/>
      <c r="E435" s="37"/>
    </row>
    <row r="436" spans="1:5">
      <c r="B436" s="212"/>
      <c r="C436" s="37"/>
      <c r="D436" s="37"/>
      <c r="E436" s="37"/>
    </row>
    <row r="437" spans="1:5">
      <c r="B437" s="212"/>
      <c r="C437" s="37"/>
      <c r="D437" s="37"/>
      <c r="E437" s="37"/>
    </row>
    <row r="438" spans="1:5">
      <c r="B438" s="212"/>
      <c r="C438" s="37"/>
      <c r="D438" s="37"/>
      <c r="E438" s="37"/>
    </row>
    <row r="439" spans="1:5">
      <c r="B439" s="212"/>
      <c r="C439" s="37"/>
      <c r="D439" s="37"/>
      <c r="E439" s="37"/>
    </row>
    <row r="440" spans="1:5">
      <c r="B440" s="212"/>
      <c r="C440" s="37"/>
      <c r="D440" s="37"/>
      <c r="E440" s="37"/>
    </row>
    <row r="441" spans="1:5">
      <c r="B441" s="212"/>
      <c r="C441" s="37"/>
      <c r="D441" s="37"/>
      <c r="E441" s="37"/>
    </row>
    <row r="442" spans="1:5">
      <c r="B442" s="212"/>
      <c r="C442" s="37"/>
      <c r="D442" s="37"/>
      <c r="E442" s="37"/>
    </row>
    <row r="443" spans="1:5">
      <c r="B443" s="212"/>
      <c r="C443" s="37"/>
      <c r="D443" s="37"/>
      <c r="E443" s="37"/>
    </row>
    <row r="444" spans="1:5">
      <c r="B444" s="212"/>
      <c r="C444" s="37"/>
      <c r="D444" s="37"/>
      <c r="E444" s="37"/>
    </row>
    <row r="445" spans="1:5">
      <c r="B445" s="212"/>
      <c r="C445" s="37"/>
      <c r="D445" s="37"/>
      <c r="E445" s="37"/>
    </row>
    <row r="446" spans="1:5">
      <c r="A446" s="128"/>
      <c r="B446" s="212"/>
      <c r="C446" s="37"/>
      <c r="D446" s="37"/>
      <c r="E446" s="37"/>
    </row>
    <row r="447" spans="1:5">
      <c r="A447" s="128"/>
      <c r="B447" s="212"/>
      <c r="C447" s="37"/>
      <c r="D447" s="37"/>
      <c r="E447" s="37"/>
    </row>
    <row r="448" spans="1:5">
      <c r="A448" s="128"/>
      <c r="B448" s="212"/>
      <c r="C448" s="37"/>
      <c r="D448" s="37"/>
      <c r="E448" s="37"/>
    </row>
    <row r="449" spans="1:5">
      <c r="A449" s="128"/>
      <c r="B449" s="212"/>
      <c r="C449" s="37"/>
      <c r="D449" s="37"/>
      <c r="E449" s="37"/>
    </row>
    <row r="450" spans="1:5">
      <c r="A450" s="128"/>
      <c r="B450" s="212"/>
      <c r="C450" s="37"/>
      <c r="D450" s="37"/>
      <c r="E450" s="37"/>
    </row>
    <row r="451" spans="1:5">
      <c r="A451" s="128"/>
      <c r="B451" s="212"/>
      <c r="C451" s="37"/>
      <c r="D451" s="37"/>
      <c r="E451" s="37"/>
    </row>
    <row r="452" spans="1:5">
      <c r="A452" s="128"/>
      <c r="B452" s="212"/>
      <c r="C452" s="37"/>
      <c r="D452" s="37"/>
      <c r="E452" s="37"/>
    </row>
    <row r="453" spans="1:5">
      <c r="A453" s="128"/>
      <c r="B453" s="212"/>
      <c r="C453" s="37"/>
      <c r="D453" s="37"/>
      <c r="E453" s="37"/>
    </row>
    <row r="454" spans="1:5">
      <c r="A454" s="128"/>
      <c r="B454" s="212"/>
      <c r="C454" s="37"/>
      <c r="D454" s="37"/>
      <c r="E454" s="37"/>
    </row>
    <row r="455" spans="1:5">
      <c r="A455" s="128"/>
      <c r="B455" s="212"/>
      <c r="C455" s="37"/>
      <c r="D455" s="37"/>
      <c r="E455" s="37"/>
    </row>
    <row r="456" spans="1:5">
      <c r="A456" s="128"/>
      <c r="B456" s="212"/>
      <c r="C456" s="37"/>
      <c r="D456" s="37"/>
      <c r="E456" s="37"/>
    </row>
    <row r="457" spans="1:5">
      <c r="A457" s="128"/>
      <c r="B457" s="212"/>
      <c r="C457" s="37"/>
      <c r="D457" s="37"/>
      <c r="E457" s="37"/>
    </row>
    <row r="458" spans="1:5">
      <c r="A458" s="128"/>
      <c r="B458" s="212"/>
      <c r="C458" s="37"/>
      <c r="D458" s="37"/>
      <c r="E458" s="37"/>
    </row>
    <row r="459" spans="1:5">
      <c r="A459" s="128"/>
      <c r="B459" s="212"/>
      <c r="C459" s="37"/>
      <c r="D459" s="37"/>
      <c r="E459" s="37"/>
    </row>
    <row r="460" spans="1:5">
      <c r="A460" s="128"/>
      <c r="B460" s="212"/>
      <c r="C460" s="37"/>
      <c r="D460" s="37"/>
      <c r="E460" s="37"/>
    </row>
    <row r="461" spans="1:5">
      <c r="A461" s="128"/>
      <c r="B461" s="212"/>
      <c r="C461" s="37"/>
      <c r="D461" s="37"/>
      <c r="E461" s="37"/>
    </row>
    <row r="462" spans="1:5">
      <c r="A462" s="128"/>
      <c r="B462" s="212"/>
      <c r="C462" s="37"/>
      <c r="D462" s="37"/>
      <c r="E462" s="37"/>
    </row>
    <row r="463" spans="1:5">
      <c r="A463" s="128"/>
      <c r="B463" s="212"/>
      <c r="C463" s="37"/>
      <c r="D463" s="37"/>
      <c r="E463" s="37"/>
    </row>
    <row r="464" spans="1:5">
      <c r="A464" s="128"/>
      <c r="B464" s="212"/>
      <c r="C464" s="37"/>
      <c r="D464" s="37"/>
      <c r="E464" s="37"/>
    </row>
    <row r="465" spans="1:5">
      <c r="A465" s="128"/>
      <c r="B465" s="212"/>
      <c r="C465" s="37"/>
      <c r="D465" s="37"/>
      <c r="E465" s="37"/>
    </row>
    <row r="466" spans="1:5">
      <c r="A466" s="128"/>
      <c r="B466" s="212"/>
      <c r="C466" s="37"/>
      <c r="D466" s="37"/>
      <c r="E466" s="37"/>
    </row>
    <row r="467" spans="1:5">
      <c r="A467" s="128"/>
      <c r="B467" s="212"/>
      <c r="C467" s="37"/>
      <c r="D467" s="37"/>
      <c r="E467" s="37"/>
    </row>
    <row r="468" spans="1:5">
      <c r="A468" s="128"/>
      <c r="B468" s="212"/>
      <c r="C468" s="37"/>
      <c r="D468" s="37"/>
      <c r="E468" s="37"/>
    </row>
    <row r="469" spans="1:5">
      <c r="A469" s="128"/>
      <c r="B469" s="212"/>
      <c r="C469" s="37"/>
      <c r="D469" s="37"/>
      <c r="E469" s="37"/>
    </row>
    <row r="470" spans="1:5">
      <c r="A470" s="128"/>
      <c r="B470" s="212"/>
      <c r="C470" s="37"/>
      <c r="D470" s="37"/>
      <c r="E470" s="37"/>
    </row>
    <row r="471" spans="1:5">
      <c r="A471" s="128"/>
      <c r="B471" s="212"/>
      <c r="C471" s="37"/>
      <c r="D471" s="37"/>
      <c r="E471" s="37"/>
    </row>
    <row r="472" spans="1:5">
      <c r="A472" s="128"/>
      <c r="B472" s="212"/>
      <c r="C472" s="37"/>
      <c r="D472" s="37"/>
      <c r="E472" s="37"/>
    </row>
    <row r="473" spans="1:5">
      <c r="A473" s="128"/>
      <c r="B473" s="212"/>
      <c r="C473" s="37"/>
      <c r="D473" s="37"/>
      <c r="E473" s="37"/>
    </row>
    <row r="474" spans="1:5">
      <c r="A474" s="128"/>
      <c r="B474" s="212"/>
      <c r="C474" s="37"/>
      <c r="D474" s="37"/>
      <c r="E474" s="37"/>
    </row>
    <row r="475" spans="1:5">
      <c r="A475" s="128"/>
      <c r="B475" s="212"/>
      <c r="C475" s="37"/>
      <c r="D475" s="37"/>
      <c r="E475" s="37"/>
    </row>
    <row r="476" spans="1:5">
      <c r="A476" s="128"/>
      <c r="B476" s="212"/>
      <c r="C476" s="37"/>
      <c r="D476" s="37"/>
      <c r="E476" s="37"/>
    </row>
    <row r="477" spans="1:5">
      <c r="A477" s="128"/>
      <c r="B477" s="212"/>
      <c r="C477" s="37"/>
      <c r="D477" s="37"/>
      <c r="E477" s="37"/>
    </row>
    <row r="478" spans="1:5">
      <c r="A478" s="128"/>
      <c r="B478" s="212"/>
      <c r="C478" s="37"/>
      <c r="D478" s="37"/>
      <c r="E478" s="37"/>
    </row>
    <row r="479" spans="1:5">
      <c r="A479" s="128"/>
      <c r="B479" s="212"/>
      <c r="C479" s="37"/>
      <c r="D479" s="37"/>
      <c r="E479" s="37"/>
    </row>
    <row r="480" spans="1:5">
      <c r="A480" s="128"/>
      <c r="B480" s="212"/>
      <c r="C480" s="37"/>
      <c r="D480" s="37"/>
      <c r="E480" s="37"/>
    </row>
    <row r="481" spans="1:5">
      <c r="A481" s="128"/>
      <c r="B481" s="212"/>
      <c r="C481" s="37"/>
      <c r="D481" s="37"/>
      <c r="E481" s="37"/>
    </row>
    <row r="482" spans="1:5">
      <c r="A482" s="128"/>
      <c r="B482" s="212"/>
      <c r="C482" s="37"/>
      <c r="D482" s="37"/>
      <c r="E482" s="37"/>
    </row>
    <row r="483" spans="1:5">
      <c r="A483" s="128"/>
      <c r="B483" s="212"/>
      <c r="C483" s="37"/>
      <c r="D483" s="37"/>
      <c r="E483" s="37"/>
    </row>
    <row r="484" spans="1:5">
      <c r="A484" s="128"/>
      <c r="B484" s="212"/>
      <c r="C484" s="37"/>
      <c r="D484" s="37"/>
      <c r="E484" s="37"/>
    </row>
    <row r="485" spans="1:5">
      <c r="A485" s="128"/>
      <c r="B485" s="212"/>
      <c r="C485" s="37"/>
      <c r="D485" s="37"/>
      <c r="E485" s="37"/>
    </row>
    <row r="486" spans="1:5">
      <c r="A486" s="128"/>
      <c r="B486" s="212"/>
      <c r="C486" s="37"/>
      <c r="D486" s="37"/>
      <c r="E486" s="37"/>
    </row>
    <row r="487" spans="1:5">
      <c r="A487" s="128"/>
      <c r="B487" s="212"/>
      <c r="C487" s="37"/>
      <c r="D487" s="37"/>
      <c r="E487" s="37"/>
    </row>
    <row r="488" spans="1:5">
      <c r="A488" s="128"/>
      <c r="B488" s="212"/>
      <c r="C488" s="37"/>
      <c r="D488" s="37"/>
      <c r="E488" s="37"/>
    </row>
    <row r="489" spans="1:5">
      <c r="A489" s="128"/>
      <c r="B489" s="212"/>
      <c r="C489" s="37"/>
      <c r="D489" s="37"/>
      <c r="E489" s="37"/>
    </row>
    <row r="490" spans="1:5">
      <c r="A490" s="128"/>
      <c r="B490" s="212"/>
      <c r="C490" s="37"/>
      <c r="D490" s="37"/>
      <c r="E490" s="37"/>
    </row>
    <row r="491" spans="1:5">
      <c r="A491" s="128"/>
      <c r="B491" s="212"/>
      <c r="C491" s="37"/>
      <c r="D491" s="37"/>
      <c r="E491" s="37"/>
    </row>
    <row r="492" spans="1:5">
      <c r="A492" s="128"/>
      <c r="B492" s="212"/>
      <c r="C492" s="37"/>
      <c r="D492" s="37"/>
      <c r="E492" s="37"/>
    </row>
    <row r="493" spans="1:5">
      <c r="A493" s="128"/>
      <c r="B493" s="212"/>
      <c r="C493" s="37"/>
      <c r="D493" s="37"/>
      <c r="E493" s="37"/>
    </row>
    <row r="494" spans="1:5">
      <c r="A494" s="128"/>
      <c r="B494" s="212"/>
      <c r="C494" s="37"/>
      <c r="D494" s="37"/>
      <c r="E494" s="37"/>
    </row>
    <row r="495" spans="1:5">
      <c r="A495" s="128"/>
      <c r="B495" s="212"/>
      <c r="C495" s="37"/>
      <c r="D495" s="37"/>
      <c r="E495" s="37"/>
    </row>
    <row r="496" spans="1:5">
      <c r="A496" s="128"/>
      <c r="B496" s="212"/>
      <c r="C496" s="37"/>
      <c r="D496" s="37"/>
      <c r="E496" s="37"/>
    </row>
    <row r="497" spans="1:5">
      <c r="A497" s="128"/>
      <c r="B497" s="212"/>
      <c r="C497" s="37"/>
      <c r="D497" s="37"/>
      <c r="E497" s="37"/>
    </row>
    <row r="498" spans="1:5">
      <c r="A498" s="128"/>
      <c r="B498" s="212"/>
      <c r="C498" s="37"/>
      <c r="D498" s="37"/>
      <c r="E498" s="37"/>
    </row>
    <row r="499" spans="1:5">
      <c r="A499" s="128"/>
      <c r="B499" s="212"/>
      <c r="C499" s="37"/>
      <c r="D499" s="37"/>
      <c r="E499" s="37"/>
    </row>
    <row r="500" spans="1:5">
      <c r="A500" s="128"/>
      <c r="B500" s="212"/>
      <c r="C500" s="37"/>
      <c r="D500" s="37"/>
      <c r="E500" s="37"/>
    </row>
    <row r="501" spans="1:5">
      <c r="A501" s="128"/>
      <c r="B501" s="212"/>
      <c r="C501" s="37"/>
      <c r="D501" s="37"/>
      <c r="E501" s="37"/>
    </row>
    <row r="502" spans="1:5">
      <c r="A502" s="128"/>
      <c r="B502" s="212"/>
      <c r="C502" s="37"/>
      <c r="D502" s="37"/>
      <c r="E502" s="37"/>
    </row>
    <row r="503" spans="1:5">
      <c r="A503" s="128"/>
      <c r="B503" s="212"/>
      <c r="C503" s="37"/>
      <c r="D503" s="37"/>
      <c r="E503" s="37"/>
    </row>
    <row r="504" spans="1:5">
      <c r="A504" s="128"/>
      <c r="B504" s="212"/>
      <c r="C504" s="37"/>
      <c r="D504" s="37"/>
      <c r="E504" s="37"/>
    </row>
    <row r="505" spans="1:5">
      <c r="A505" s="128"/>
      <c r="B505" s="212"/>
      <c r="C505" s="37"/>
      <c r="D505" s="37"/>
      <c r="E505" s="37"/>
    </row>
    <row r="506" spans="1:5">
      <c r="A506" s="128"/>
      <c r="B506" s="212"/>
      <c r="C506" s="37"/>
      <c r="D506" s="37"/>
      <c r="E506" s="37"/>
    </row>
    <row r="507" spans="1:5">
      <c r="A507" s="128"/>
      <c r="B507" s="212"/>
      <c r="C507" s="37"/>
      <c r="D507" s="37"/>
      <c r="E507" s="37"/>
    </row>
    <row r="508" spans="1:5">
      <c r="A508" s="128"/>
      <c r="B508" s="212"/>
      <c r="C508" s="37"/>
      <c r="D508" s="37"/>
      <c r="E508" s="37"/>
    </row>
    <row r="509" spans="1:5">
      <c r="A509" s="128"/>
      <c r="B509" s="212"/>
      <c r="C509" s="37"/>
      <c r="D509" s="37"/>
      <c r="E509" s="37"/>
    </row>
  </sheetData>
  <mergeCells count="17">
    <mergeCell ref="A328:D328"/>
    <mergeCell ref="A330:D330"/>
    <mergeCell ref="A391:D391"/>
    <mergeCell ref="A393:D393"/>
    <mergeCell ref="A433:D433"/>
    <mergeCell ref="A261:D261"/>
    <mergeCell ref="A13:F13"/>
    <mergeCell ref="A77:D77"/>
    <mergeCell ref="A79:D79"/>
    <mergeCell ref="A87:B87"/>
    <mergeCell ref="A138:D138"/>
    <mergeCell ref="A140:D140"/>
    <mergeCell ref="A172:B172"/>
    <mergeCell ref="A197:D197"/>
    <mergeCell ref="A199:D199"/>
    <mergeCell ref="A236:B236"/>
    <mergeCell ref="A259:D259"/>
  </mergeCells>
  <printOptions gridLines="1"/>
  <pageMargins left="0.70866141732283472" right="0.70866141732283472" top="0.74803149606299213" bottom="0.74803149606299213" header="0.31496062992125984" footer="0.31496062992125984"/>
  <pageSetup paperSize="9" scale="97" orientation="portrait" r:id="rId1"/>
  <headerFooter>
    <oddHeader>&amp;CGravel Road and Associated Works</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I218"/>
  <sheetViews>
    <sheetView view="pageBreakPreview" topLeftCell="A116" zoomScale="130" zoomScaleNormal="100" zoomScaleSheetLayoutView="130" workbookViewId="0">
      <selection activeCell="F132" sqref="F132"/>
    </sheetView>
  </sheetViews>
  <sheetFormatPr defaultColWidth="14.7890625" defaultRowHeight="15"/>
  <cols>
    <col min="1" max="1" width="7.3671875" style="50" customWidth="1"/>
    <col min="2" max="2" width="41.47265625" style="212" customWidth="1"/>
    <col min="3" max="3" width="7" style="52" customWidth="1"/>
    <col min="4" max="4" width="8.1015625" style="393" customWidth="1"/>
    <col min="5" max="5" width="12" style="394" customWidth="1"/>
    <col min="6" max="6" width="13.3671875" style="37" customWidth="1"/>
    <col min="7" max="16384" width="14.7890625" style="37"/>
  </cols>
  <sheetData>
    <row r="1" spans="1:7" s="212" customFormat="1" ht="28.2" customHeight="1" thickBot="1">
      <c r="A1" s="639" t="s">
        <v>479</v>
      </c>
      <c r="B1" s="640"/>
      <c r="C1" s="640"/>
      <c r="D1" s="640"/>
      <c r="E1" s="640"/>
      <c r="F1" s="641"/>
      <c r="G1" s="213"/>
    </row>
    <row r="2" spans="1:7" s="214" customFormat="1">
      <c r="A2" s="558" t="s">
        <v>2</v>
      </c>
      <c r="B2" s="560" t="s">
        <v>3</v>
      </c>
      <c r="C2" s="560" t="s">
        <v>4</v>
      </c>
      <c r="D2" s="561" t="s">
        <v>5</v>
      </c>
      <c r="E2" s="24" t="s">
        <v>6</v>
      </c>
      <c r="F2" s="25" t="s">
        <v>7</v>
      </c>
    </row>
    <row r="3" spans="1:7">
      <c r="A3" s="550"/>
      <c r="B3" s="642"/>
      <c r="C3" s="642"/>
      <c r="D3" s="643"/>
      <c r="E3" s="168" t="s">
        <v>8</v>
      </c>
      <c r="F3" s="117" t="s">
        <v>8</v>
      </c>
    </row>
    <row r="4" spans="1:7">
      <c r="A4" s="370"/>
      <c r="B4" s="215"/>
      <c r="C4" s="215"/>
      <c r="D4" s="216"/>
      <c r="E4" s="217"/>
      <c r="F4" s="239"/>
    </row>
    <row r="5" spans="1:7" ht="30">
      <c r="A5" s="371"/>
      <c r="B5" s="326" t="s">
        <v>372</v>
      </c>
      <c r="C5" s="327"/>
      <c r="D5" s="328"/>
      <c r="E5" s="373"/>
      <c r="F5" s="257"/>
    </row>
    <row r="6" spans="1:7">
      <c r="A6" s="371"/>
      <c r="B6" s="326"/>
      <c r="C6" s="327"/>
      <c r="D6" s="328"/>
      <c r="E6" s="373"/>
      <c r="F6" s="257"/>
    </row>
    <row r="7" spans="1:7" ht="30">
      <c r="A7" s="371">
        <v>1</v>
      </c>
      <c r="B7" s="326" t="s">
        <v>373</v>
      </c>
      <c r="C7" s="327" t="s">
        <v>11</v>
      </c>
      <c r="D7" s="328">
        <v>1</v>
      </c>
      <c r="E7" s="374"/>
      <c r="F7" s="375"/>
    </row>
    <row r="8" spans="1:7">
      <c r="A8" s="371"/>
      <c r="B8" s="326"/>
      <c r="C8" s="327"/>
      <c r="D8" s="328"/>
      <c r="E8" s="374"/>
      <c r="F8" s="376"/>
    </row>
    <row r="9" spans="1:7" ht="30">
      <c r="A9" s="371">
        <v>2</v>
      </c>
      <c r="B9" s="326" t="s">
        <v>374</v>
      </c>
      <c r="C9" s="327" t="s">
        <v>11</v>
      </c>
      <c r="D9" s="328">
        <v>3</v>
      </c>
      <c r="E9" s="374"/>
      <c r="F9" s="375"/>
    </row>
    <row r="10" spans="1:7">
      <c r="A10" s="371"/>
      <c r="B10" s="326"/>
      <c r="C10" s="327"/>
      <c r="D10" s="328"/>
      <c r="E10" s="374"/>
      <c r="F10" s="376"/>
    </row>
    <row r="11" spans="1:7" ht="30">
      <c r="A11" s="371">
        <v>3</v>
      </c>
      <c r="B11" s="326" t="s">
        <v>375</v>
      </c>
      <c r="C11" s="327" t="s">
        <v>11</v>
      </c>
      <c r="D11" s="328">
        <v>20</v>
      </c>
      <c r="E11" s="374"/>
      <c r="F11" s="375"/>
    </row>
    <row r="12" spans="1:7">
      <c r="A12" s="371"/>
      <c r="B12" s="377"/>
      <c r="C12" s="327"/>
      <c r="D12" s="328"/>
      <c r="E12" s="374"/>
      <c r="F12" s="376"/>
    </row>
    <row r="13" spans="1:7">
      <c r="A13" s="371">
        <v>4</v>
      </c>
      <c r="B13" s="326" t="s">
        <v>376</v>
      </c>
      <c r="C13" s="327" t="s">
        <v>11</v>
      </c>
      <c r="D13" s="328">
        <v>6</v>
      </c>
      <c r="E13" s="374"/>
      <c r="F13" s="375"/>
    </row>
    <row r="14" spans="1:7">
      <c r="A14" s="371"/>
      <c r="B14" s="326"/>
      <c r="C14" s="284"/>
      <c r="D14" s="328"/>
      <c r="E14" s="374"/>
      <c r="F14" s="376"/>
    </row>
    <row r="15" spans="1:7" ht="30">
      <c r="A15" s="371">
        <v>5</v>
      </c>
      <c r="B15" s="326" t="s">
        <v>377</v>
      </c>
      <c r="C15" s="327" t="s">
        <v>11</v>
      </c>
      <c r="D15" s="328">
        <v>1</v>
      </c>
      <c r="E15" s="374"/>
      <c r="F15" s="375"/>
    </row>
    <row r="16" spans="1:7">
      <c r="A16" s="371"/>
      <c r="B16" s="326"/>
      <c r="C16" s="284"/>
      <c r="D16" s="328"/>
      <c r="E16" s="374"/>
      <c r="F16" s="376"/>
    </row>
    <row r="17" spans="1:6" ht="30">
      <c r="A17" s="371">
        <v>6</v>
      </c>
      <c r="B17" s="326" t="s">
        <v>378</v>
      </c>
      <c r="C17" s="327" t="s">
        <v>11</v>
      </c>
      <c r="D17" s="328">
        <v>1</v>
      </c>
      <c r="E17" s="374"/>
      <c r="F17" s="375"/>
    </row>
    <row r="18" spans="1:6">
      <c r="A18" s="371"/>
      <c r="B18" s="326"/>
      <c r="C18" s="284"/>
      <c r="D18" s="328"/>
      <c r="E18" s="374"/>
      <c r="F18" s="376"/>
    </row>
    <row r="19" spans="1:6" ht="60">
      <c r="A19" s="371">
        <v>7</v>
      </c>
      <c r="B19" s="303" t="s">
        <v>379</v>
      </c>
      <c r="C19" s="327" t="s">
        <v>11</v>
      </c>
      <c r="D19" s="328">
        <v>1</v>
      </c>
      <c r="E19" s="374"/>
      <c r="F19" s="375"/>
    </row>
    <row r="20" spans="1:6">
      <c r="A20" s="371"/>
      <c r="B20" s="303"/>
      <c r="C20" s="327"/>
      <c r="D20" s="328"/>
      <c r="E20" s="374"/>
      <c r="F20" s="376"/>
    </row>
    <row r="21" spans="1:6" ht="105">
      <c r="A21" s="371">
        <v>8</v>
      </c>
      <c r="B21" s="326" t="s">
        <v>380</v>
      </c>
      <c r="C21" s="327" t="s">
        <v>11</v>
      </c>
      <c r="D21" s="328">
        <v>4</v>
      </c>
      <c r="E21" s="374"/>
      <c r="F21" s="375"/>
    </row>
    <row r="22" spans="1:6">
      <c r="A22" s="371"/>
      <c r="B22" s="326"/>
      <c r="C22" s="327"/>
      <c r="D22" s="328"/>
      <c r="E22" s="374"/>
      <c r="F22" s="376"/>
    </row>
    <row r="23" spans="1:6" ht="105">
      <c r="A23" s="371">
        <v>9</v>
      </c>
      <c r="B23" s="326" t="s">
        <v>381</v>
      </c>
      <c r="C23" s="327" t="s">
        <v>11</v>
      </c>
      <c r="D23" s="328">
        <v>4</v>
      </c>
      <c r="E23" s="374"/>
      <c r="F23" s="375"/>
    </row>
    <row r="24" spans="1:6">
      <c r="A24" s="371"/>
      <c r="B24" s="326"/>
      <c r="C24" s="327"/>
      <c r="D24" s="328"/>
      <c r="E24" s="374"/>
      <c r="F24" s="376"/>
    </row>
    <row r="25" spans="1:6">
      <c r="A25" s="371"/>
      <c r="B25" s="326"/>
      <c r="C25" s="327"/>
      <c r="D25" s="328"/>
      <c r="E25" s="374"/>
      <c r="F25" s="376"/>
    </row>
    <row r="26" spans="1:6">
      <c r="A26" s="371"/>
      <c r="B26" s="326"/>
      <c r="C26" s="327"/>
      <c r="D26" s="328"/>
      <c r="E26" s="374"/>
      <c r="F26" s="376"/>
    </row>
    <row r="27" spans="1:6">
      <c r="A27" s="371"/>
      <c r="B27" s="326"/>
      <c r="C27" s="327"/>
      <c r="D27" s="328"/>
      <c r="E27" s="374"/>
      <c r="F27" s="376"/>
    </row>
    <row r="28" spans="1:6">
      <c r="A28" s="371"/>
      <c r="B28" s="326"/>
      <c r="C28" s="327"/>
      <c r="D28" s="328"/>
      <c r="E28" s="374"/>
      <c r="F28" s="376"/>
    </row>
    <row r="29" spans="1:6">
      <c r="A29" s="371"/>
      <c r="B29" s="326"/>
      <c r="C29" s="327"/>
      <c r="D29" s="328"/>
      <c r="E29" s="374"/>
      <c r="F29" s="376"/>
    </row>
    <row r="30" spans="1:6">
      <c r="A30" s="371"/>
      <c r="B30" s="326"/>
      <c r="C30" s="327"/>
      <c r="D30" s="328"/>
      <c r="E30" s="374"/>
      <c r="F30" s="376"/>
    </row>
    <row r="31" spans="1:6">
      <c r="A31" s="32"/>
      <c r="B31" s="1"/>
      <c r="C31" s="34"/>
      <c r="D31" s="45"/>
      <c r="E31" s="380"/>
      <c r="F31" s="381"/>
    </row>
    <row r="32" spans="1:6" ht="15.3" thickBot="1">
      <c r="A32" s="556" t="s">
        <v>104</v>
      </c>
      <c r="B32" s="557"/>
      <c r="C32" s="557"/>
      <c r="D32" s="557"/>
      <c r="E32" s="557"/>
      <c r="F32" s="146"/>
    </row>
    <row r="33" spans="1:6">
      <c r="A33" s="554" t="s">
        <v>105</v>
      </c>
      <c r="B33" s="555"/>
      <c r="C33" s="555"/>
      <c r="D33" s="555"/>
      <c r="E33" s="555"/>
      <c r="F33" s="147"/>
    </row>
    <row r="34" spans="1:6">
      <c r="A34" s="32"/>
      <c r="B34" s="1"/>
      <c r="C34" s="34"/>
      <c r="D34" s="379"/>
      <c r="E34" s="380"/>
      <c r="F34" s="381"/>
    </row>
    <row r="35" spans="1:6" ht="105">
      <c r="A35" s="371">
        <v>10</v>
      </c>
      <c r="B35" s="326" t="s">
        <v>382</v>
      </c>
      <c r="C35" s="327" t="s">
        <v>11</v>
      </c>
      <c r="D35" s="328">
        <v>1</v>
      </c>
      <c r="E35" s="374"/>
      <c r="F35" s="375"/>
    </row>
    <row r="36" spans="1:6">
      <c r="A36" s="371"/>
      <c r="B36" s="326"/>
      <c r="C36" s="327"/>
      <c r="D36" s="328"/>
      <c r="E36" s="373"/>
      <c r="F36" s="376"/>
    </row>
    <row r="37" spans="1:6" ht="155.1" customHeight="1">
      <c r="A37" s="371">
        <v>11</v>
      </c>
      <c r="B37" s="326" t="s">
        <v>383</v>
      </c>
      <c r="C37" s="327" t="s">
        <v>384</v>
      </c>
      <c r="D37" s="328">
        <v>1</v>
      </c>
      <c r="E37" s="374"/>
      <c r="F37" s="375"/>
    </row>
    <row r="38" spans="1:6">
      <c r="A38" s="371"/>
      <c r="B38" s="326"/>
      <c r="C38" s="327"/>
      <c r="D38" s="328"/>
      <c r="E38" s="373"/>
      <c r="F38" s="376"/>
    </row>
    <row r="39" spans="1:6" ht="30">
      <c r="A39" s="371"/>
      <c r="B39" s="326" t="s">
        <v>385</v>
      </c>
      <c r="C39" s="327"/>
      <c r="D39" s="328"/>
      <c r="E39" s="373"/>
      <c r="F39" s="376"/>
    </row>
    <row r="40" spans="1:6" s="212" customFormat="1">
      <c r="A40" s="371">
        <v>12</v>
      </c>
      <c r="B40" s="382" t="s">
        <v>386</v>
      </c>
      <c r="C40" s="383" t="s">
        <v>11</v>
      </c>
      <c r="D40" s="493">
        <v>6</v>
      </c>
      <c r="E40" s="384"/>
      <c r="F40" s="375"/>
    </row>
    <row r="41" spans="1:6" ht="30">
      <c r="A41" s="371">
        <v>13</v>
      </c>
      <c r="B41" s="326" t="s">
        <v>387</v>
      </c>
      <c r="C41" s="327" t="s">
        <v>11</v>
      </c>
      <c r="D41" s="328">
        <v>6</v>
      </c>
      <c r="E41" s="374"/>
      <c r="F41" s="375"/>
    </row>
    <row r="42" spans="1:6" ht="30">
      <c r="A42" s="371">
        <v>14</v>
      </c>
      <c r="B42" s="326" t="s">
        <v>388</v>
      </c>
      <c r="C42" s="327" t="s">
        <v>11</v>
      </c>
      <c r="D42" s="328">
        <v>2</v>
      </c>
      <c r="E42" s="374"/>
      <c r="F42" s="375"/>
    </row>
    <row r="43" spans="1:6" ht="36" customHeight="1">
      <c r="A43" s="371">
        <v>15</v>
      </c>
      <c r="B43" s="326" t="s">
        <v>389</v>
      </c>
      <c r="C43" s="327" t="s">
        <v>11</v>
      </c>
      <c r="D43" s="328">
        <v>2</v>
      </c>
      <c r="E43" s="374"/>
      <c r="F43" s="375"/>
    </row>
    <row r="44" spans="1:6">
      <c r="A44" s="330"/>
      <c r="B44" s="326"/>
      <c r="C44" s="284"/>
      <c r="D44" s="328"/>
      <c r="E44" s="373"/>
      <c r="F44" s="378"/>
    </row>
    <row r="45" spans="1:6">
      <c r="A45" s="330">
        <v>16</v>
      </c>
      <c r="B45" s="326" t="s">
        <v>390</v>
      </c>
      <c r="C45" s="327" t="s">
        <v>11</v>
      </c>
      <c r="D45" s="328">
        <v>2</v>
      </c>
      <c r="E45" s="374"/>
      <c r="F45" s="375"/>
    </row>
    <row r="46" spans="1:6">
      <c r="A46" s="330"/>
      <c r="B46" s="326"/>
      <c r="C46" s="284"/>
      <c r="D46" s="328"/>
      <c r="E46" s="373"/>
      <c r="F46" s="378"/>
    </row>
    <row r="47" spans="1:6">
      <c r="A47" s="330">
        <v>17</v>
      </c>
      <c r="B47" s="326" t="s">
        <v>391</v>
      </c>
      <c r="C47" s="284" t="s">
        <v>11</v>
      </c>
      <c r="D47" s="328">
        <v>6</v>
      </c>
      <c r="E47" s="374"/>
      <c r="F47" s="375"/>
    </row>
    <row r="48" spans="1:6">
      <c r="A48" s="330"/>
      <c r="B48" s="326"/>
      <c r="C48" s="327"/>
      <c r="D48" s="328"/>
      <c r="E48" s="373"/>
      <c r="F48" s="378"/>
    </row>
    <row r="49" spans="1:9" ht="30">
      <c r="A49" s="330">
        <v>18</v>
      </c>
      <c r="B49" s="326" t="s">
        <v>392</v>
      </c>
      <c r="C49" s="327" t="s">
        <v>11</v>
      </c>
      <c r="D49" s="328">
        <v>2</v>
      </c>
      <c r="E49" s="374"/>
      <c r="F49" s="375"/>
    </row>
    <row r="50" spans="1:9">
      <c r="A50" s="330"/>
      <c r="B50" s="326"/>
      <c r="C50" s="327"/>
      <c r="D50" s="328"/>
      <c r="E50" s="373"/>
      <c r="F50" s="378"/>
    </row>
    <row r="51" spans="1:9">
      <c r="A51" s="330">
        <v>19</v>
      </c>
      <c r="B51" s="326" t="s">
        <v>393</v>
      </c>
      <c r="C51" s="284" t="s">
        <v>11</v>
      </c>
      <c r="D51" s="328">
        <v>2</v>
      </c>
      <c r="E51" s="374"/>
      <c r="F51" s="375"/>
    </row>
    <row r="52" spans="1:9">
      <c r="A52" s="330"/>
      <c r="B52" s="326"/>
      <c r="C52" s="284"/>
      <c r="D52" s="328"/>
      <c r="E52" s="373"/>
      <c r="F52" s="378"/>
    </row>
    <row r="53" spans="1:9">
      <c r="A53" s="330">
        <v>20</v>
      </c>
      <c r="B53" s="326" t="s">
        <v>394</v>
      </c>
      <c r="C53" s="284" t="s">
        <v>11</v>
      </c>
      <c r="D53" s="328">
        <v>4</v>
      </c>
      <c r="E53" s="385"/>
      <c r="F53" s="375"/>
    </row>
    <row r="54" spans="1:9">
      <c r="A54" s="330"/>
      <c r="B54" s="326"/>
      <c r="C54" s="284"/>
      <c r="D54" s="328"/>
      <c r="E54" s="373"/>
      <c r="F54" s="378"/>
    </row>
    <row r="55" spans="1:9">
      <c r="A55" s="330">
        <v>21</v>
      </c>
      <c r="B55" s="326" t="s">
        <v>395</v>
      </c>
      <c r="C55" s="284" t="s">
        <v>11</v>
      </c>
      <c r="D55" s="328">
        <v>4</v>
      </c>
      <c r="E55" s="385"/>
      <c r="F55" s="375"/>
    </row>
    <row r="56" spans="1:9">
      <c r="A56" s="371"/>
      <c r="B56" s="326"/>
      <c r="C56" s="327"/>
      <c r="D56" s="328"/>
      <c r="E56" s="374"/>
      <c r="F56" s="376"/>
    </row>
    <row r="57" spans="1:9">
      <c r="A57" s="371"/>
      <c r="B57" s="326"/>
      <c r="C57" s="327"/>
      <c r="D57" s="328"/>
      <c r="E57" s="374"/>
      <c r="F57" s="376"/>
    </row>
    <row r="58" spans="1:9">
      <c r="A58" s="371"/>
      <c r="B58" s="326"/>
      <c r="C58" s="327"/>
      <c r="D58" s="328"/>
      <c r="E58" s="374"/>
      <c r="F58" s="376"/>
    </row>
    <row r="59" spans="1:9">
      <c r="A59" s="371"/>
      <c r="B59" s="326"/>
      <c r="C59" s="327"/>
      <c r="D59" s="328"/>
      <c r="E59" s="374"/>
      <c r="F59" s="376"/>
    </row>
    <row r="60" spans="1:9">
      <c r="A60" s="32"/>
      <c r="B60" s="1"/>
      <c r="C60" s="34"/>
      <c r="D60" s="45"/>
      <c r="E60" s="380"/>
      <c r="F60" s="381"/>
    </row>
    <row r="61" spans="1:9" ht="15.3" thickBot="1">
      <c r="A61" s="556" t="s">
        <v>104</v>
      </c>
      <c r="B61" s="557"/>
      <c r="C61" s="557"/>
      <c r="D61" s="557"/>
      <c r="E61" s="557"/>
      <c r="F61" s="146"/>
      <c r="H61" s="52"/>
      <c r="I61" s="52"/>
    </row>
    <row r="62" spans="1:9" s="48" customFormat="1">
      <c r="A62" s="554" t="s">
        <v>105</v>
      </c>
      <c r="B62" s="555"/>
      <c r="C62" s="555"/>
      <c r="D62" s="555"/>
      <c r="E62" s="555"/>
      <c r="F62" s="147"/>
      <c r="H62" s="218"/>
      <c r="I62" s="218"/>
    </row>
    <row r="63" spans="1:9" ht="30">
      <c r="A63" s="330">
        <v>21</v>
      </c>
      <c r="B63" s="326" t="s">
        <v>488</v>
      </c>
      <c r="C63" s="327" t="s">
        <v>11</v>
      </c>
      <c r="D63" s="328">
        <v>1</v>
      </c>
      <c r="E63" s="385"/>
      <c r="F63" s="375"/>
    </row>
    <row r="64" spans="1:9" ht="16.2">
      <c r="A64" s="330">
        <v>22</v>
      </c>
      <c r="B64" s="326" t="s">
        <v>396</v>
      </c>
      <c r="C64" s="284" t="s">
        <v>11</v>
      </c>
      <c r="D64" s="328">
        <v>2</v>
      </c>
      <c r="E64" s="385"/>
      <c r="F64" s="375"/>
    </row>
    <row r="65" spans="1:6">
      <c r="A65" s="330">
        <v>23</v>
      </c>
      <c r="B65" s="326" t="s">
        <v>397</v>
      </c>
      <c r="C65" s="327" t="s">
        <v>11</v>
      </c>
      <c r="D65" s="328">
        <v>1</v>
      </c>
      <c r="E65" s="385"/>
      <c r="F65" s="375"/>
    </row>
    <row r="66" spans="1:6">
      <c r="A66" s="330">
        <v>24</v>
      </c>
      <c r="B66" s="326" t="s">
        <v>398</v>
      </c>
      <c r="C66" s="284" t="s">
        <v>11</v>
      </c>
      <c r="D66" s="328">
        <v>1</v>
      </c>
      <c r="E66" s="385"/>
      <c r="F66" s="375"/>
    </row>
    <row r="67" spans="1:6">
      <c r="A67" s="330">
        <v>25</v>
      </c>
      <c r="B67" s="326" t="s">
        <v>399</v>
      </c>
      <c r="C67" s="284" t="s">
        <v>172</v>
      </c>
      <c r="D67" s="328">
        <v>1</v>
      </c>
      <c r="E67" s="385"/>
      <c r="F67" s="375"/>
    </row>
    <row r="68" spans="1:6" ht="30">
      <c r="A68" s="330">
        <v>26</v>
      </c>
      <c r="B68" s="326" t="s">
        <v>400</v>
      </c>
      <c r="C68" s="284" t="s">
        <v>172</v>
      </c>
      <c r="D68" s="328">
        <v>1</v>
      </c>
      <c r="E68" s="385"/>
      <c r="F68" s="375"/>
    </row>
    <row r="69" spans="1:6" ht="45">
      <c r="A69" s="330">
        <v>27</v>
      </c>
      <c r="B69" s="326" t="s">
        <v>401</v>
      </c>
      <c r="C69" s="284" t="s">
        <v>156</v>
      </c>
      <c r="D69" s="328">
        <v>1</v>
      </c>
      <c r="E69" s="385"/>
      <c r="F69" s="375"/>
    </row>
    <row r="70" spans="1:6" ht="45">
      <c r="A70" s="330">
        <v>28</v>
      </c>
      <c r="B70" s="326" t="s">
        <v>486</v>
      </c>
      <c r="C70" s="284" t="s">
        <v>172</v>
      </c>
      <c r="D70" s="328">
        <v>8</v>
      </c>
      <c r="E70" s="385"/>
      <c r="F70" s="375"/>
    </row>
    <row r="71" spans="1:6" ht="22.2" customHeight="1">
      <c r="A71" s="330">
        <v>29</v>
      </c>
      <c r="B71" s="326" t="s">
        <v>485</v>
      </c>
      <c r="C71" s="284" t="s">
        <v>172</v>
      </c>
      <c r="D71" s="328">
        <v>8</v>
      </c>
      <c r="E71" s="385"/>
      <c r="F71" s="375"/>
    </row>
    <row r="72" spans="1:6">
      <c r="A72" s="330"/>
      <c r="B72" s="326"/>
      <c r="C72" s="284"/>
      <c r="D72" s="328"/>
      <c r="E72" s="387"/>
      <c r="F72" s="378"/>
    </row>
    <row r="73" spans="1:6" ht="45">
      <c r="A73" s="330">
        <v>30</v>
      </c>
      <c r="B73" s="326" t="s">
        <v>487</v>
      </c>
      <c r="C73" s="284" t="s">
        <v>172</v>
      </c>
      <c r="D73" s="328">
        <v>2</v>
      </c>
      <c r="E73" s="385"/>
      <c r="F73" s="375"/>
    </row>
    <row r="74" spans="1:6">
      <c r="A74" s="330"/>
      <c r="B74" s="326"/>
      <c r="C74" s="284"/>
      <c r="D74" s="328"/>
      <c r="E74" s="387"/>
      <c r="F74" s="378"/>
    </row>
    <row r="75" spans="1:6" ht="45">
      <c r="A75" s="330">
        <v>31</v>
      </c>
      <c r="B75" s="326" t="s">
        <v>484</v>
      </c>
      <c r="C75" s="284" t="s">
        <v>172</v>
      </c>
      <c r="D75" s="328">
        <v>1</v>
      </c>
      <c r="E75" s="385"/>
      <c r="F75" s="375"/>
    </row>
    <row r="76" spans="1:6">
      <c r="A76" s="330"/>
      <c r="B76" s="326"/>
      <c r="C76" s="284"/>
      <c r="D76" s="328"/>
      <c r="E76" s="387"/>
      <c r="F76" s="378"/>
    </row>
    <row r="77" spans="1:6" ht="45">
      <c r="A77" s="330">
        <v>32</v>
      </c>
      <c r="B77" s="326" t="s">
        <v>554</v>
      </c>
      <c r="C77" s="284" t="s">
        <v>172</v>
      </c>
      <c r="D77" s="328">
        <v>8</v>
      </c>
      <c r="E77" s="387"/>
      <c r="F77" s="375"/>
    </row>
    <row r="78" spans="1:6">
      <c r="A78" s="330"/>
      <c r="B78" s="326"/>
      <c r="C78" s="270"/>
      <c r="D78" s="328"/>
      <c r="E78" s="387"/>
      <c r="F78" s="378"/>
    </row>
    <row r="79" spans="1:6">
      <c r="A79" s="330">
        <v>33</v>
      </c>
      <c r="B79" s="326" t="s">
        <v>402</v>
      </c>
      <c r="C79" s="270" t="s">
        <v>172</v>
      </c>
      <c r="D79" s="328">
        <v>2</v>
      </c>
      <c r="E79" s="385"/>
      <c r="F79" s="375"/>
    </row>
    <row r="80" spans="1:6">
      <c r="A80" s="330"/>
      <c r="B80" s="326"/>
      <c r="C80" s="389"/>
      <c r="D80" s="328"/>
      <c r="E80" s="385"/>
      <c r="F80" s="375"/>
    </row>
    <row r="81" spans="1:7">
      <c r="A81" s="330">
        <v>34</v>
      </c>
      <c r="B81" s="390" t="s">
        <v>403</v>
      </c>
      <c r="C81" s="270" t="s">
        <v>172</v>
      </c>
      <c r="D81" s="328">
        <v>5</v>
      </c>
      <c r="E81" s="385"/>
      <c r="F81" s="375"/>
    </row>
    <row r="82" spans="1:7">
      <c r="A82" s="330"/>
      <c r="B82" s="390"/>
      <c r="C82" s="284"/>
      <c r="D82" s="328"/>
      <c r="E82" s="385"/>
      <c r="F82" s="375"/>
    </row>
    <row r="83" spans="1:7" ht="30">
      <c r="A83" s="330">
        <v>35</v>
      </c>
      <c r="B83" s="326" t="s">
        <v>404</v>
      </c>
      <c r="C83" s="284" t="s">
        <v>172</v>
      </c>
      <c r="D83" s="328">
        <v>7</v>
      </c>
      <c r="E83" s="385"/>
      <c r="F83" s="375"/>
    </row>
    <row r="84" spans="1:7">
      <c r="A84" s="330"/>
      <c r="B84" s="326"/>
      <c r="C84" s="284"/>
      <c r="D84" s="328"/>
      <c r="E84" s="385"/>
      <c r="F84" s="375"/>
    </row>
    <row r="85" spans="1:7" ht="44.7" customHeight="1">
      <c r="A85" s="330">
        <v>36</v>
      </c>
      <c r="B85" s="326" t="s">
        <v>543</v>
      </c>
      <c r="C85" s="284" t="s">
        <v>172</v>
      </c>
      <c r="D85" s="328">
        <v>6</v>
      </c>
      <c r="E85" s="525"/>
      <c r="F85" s="526"/>
      <c r="G85" s="91"/>
    </row>
    <row r="86" spans="1:7">
      <c r="A86" s="330"/>
      <c r="B86" s="326"/>
      <c r="C86" s="284"/>
      <c r="D86" s="328"/>
      <c r="E86" s="385"/>
      <c r="F86" s="375"/>
    </row>
    <row r="87" spans="1:7" ht="30">
      <c r="A87" s="330">
        <v>37</v>
      </c>
      <c r="B87" s="326" t="s">
        <v>552</v>
      </c>
      <c r="C87" s="284" t="s">
        <v>172</v>
      </c>
      <c r="D87" s="328">
        <v>1</v>
      </c>
      <c r="E87" s="385"/>
      <c r="F87" s="375"/>
    </row>
    <row r="88" spans="1:7">
      <c r="A88" s="330"/>
      <c r="B88" s="326"/>
      <c r="C88" s="284"/>
      <c r="D88" s="328"/>
      <c r="E88" s="385"/>
      <c r="F88" s="375"/>
    </row>
    <row r="89" spans="1:7">
      <c r="A89" s="330"/>
      <c r="B89" s="326"/>
      <c r="C89" s="284"/>
      <c r="D89" s="328"/>
      <c r="E89" s="385"/>
      <c r="F89" s="375"/>
    </row>
    <row r="90" spans="1:7">
      <c r="A90" s="330"/>
      <c r="B90" s="326"/>
      <c r="C90" s="284"/>
      <c r="D90" s="328"/>
      <c r="E90" s="385"/>
      <c r="F90" s="375"/>
    </row>
    <row r="91" spans="1:7">
      <c r="A91" s="330"/>
      <c r="B91" s="326"/>
      <c r="C91" s="284"/>
      <c r="D91" s="328"/>
      <c r="E91" s="385"/>
      <c r="F91" s="375"/>
    </row>
    <row r="92" spans="1:7">
      <c r="A92" s="330"/>
      <c r="B92" s="326"/>
      <c r="C92" s="284"/>
      <c r="D92" s="328"/>
      <c r="E92" s="385"/>
      <c r="F92" s="375"/>
    </row>
    <row r="93" spans="1:7">
      <c r="A93" s="38"/>
      <c r="B93" s="1"/>
      <c r="C93" s="386"/>
      <c r="D93" s="379"/>
      <c r="E93" s="391"/>
      <c r="F93" s="392"/>
    </row>
    <row r="94" spans="1:7" ht="15.3" thickBot="1">
      <c r="A94" s="556" t="s">
        <v>104</v>
      </c>
      <c r="B94" s="557"/>
      <c r="C94" s="557"/>
      <c r="D94" s="557"/>
      <c r="E94" s="557"/>
      <c r="F94" s="146"/>
    </row>
    <row r="95" spans="1:7">
      <c r="A95" s="554" t="s">
        <v>105</v>
      </c>
      <c r="B95" s="555"/>
      <c r="C95" s="555"/>
      <c r="D95" s="555"/>
      <c r="E95" s="555"/>
      <c r="F95" s="147"/>
    </row>
    <row r="96" spans="1:7">
      <c r="A96" s="38"/>
      <c r="B96" s="1"/>
      <c r="C96" s="386"/>
      <c r="D96" s="379"/>
      <c r="E96" s="391"/>
      <c r="F96" s="392"/>
    </row>
    <row r="97" spans="1:6" ht="30">
      <c r="A97" s="330">
        <v>38</v>
      </c>
      <c r="B97" s="326" t="s">
        <v>405</v>
      </c>
      <c r="C97" s="284" t="s">
        <v>172</v>
      </c>
      <c r="D97" s="372">
        <v>2</v>
      </c>
      <c r="E97" s="385"/>
      <c r="F97" s="375"/>
    </row>
    <row r="98" spans="1:6">
      <c r="A98" s="330"/>
      <c r="B98" s="326"/>
      <c r="C98" s="284"/>
      <c r="D98" s="372"/>
      <c r="E98" s="385"/>
      <c r="F98" s="375"/>
    </row>
    <row r="99" spans="1:6">
      <c r="A99" s="330">
        <v>39</v>
      </c>
      <c r="B99" s="326" t="s">
        <v>406</v>
      </c>
      <c r="C99" s="284" t="s">
        <v>172</v>
      </c>
      <c r="D99" s="372">
        <v>3</v>
      </c>
      <c r="E99" s="385"/>
      <c r="F99" s="375"/>
    </row>
    <row r="100" spans="1:6">
      <c r="A100" s="330"/>
      <c r="B100" s="326"/>
      <c r="C100" s="284"/>
      <c r="D100" s="372"/>
      <c r="E100" s="385"/>
      <c r="F100" s="375"/>
    </row>
    <row r="101" spans="1:6">
      <c r="A101" s="330">
        <v>40</v>
      </c>
      <c r="B101" s="326" t="s">
        <v>407</v>
      </c>
      <c r="C101" s="284" t="s">
        <v>172</v>
      </c>
      <c r="D101" s="372">
        <v>5</v>
      </c>
      <c r="E101" s="385"/>
      <c r="F101" s="375"/>
    </row>
    <row r="102" spans="1:6">
      <c r="A102" s="330"/>
      <c r="B102" s="326"/>
      <c r="C102" s="284"/>
      <c r="D102" s="372"/>
      <c r="E102" s="385"/>
      <c r="F102" s="375"/>
    </row>
    <row r="103" spans="1:6">
      <c r="A103" s="330"/>
      <c r="B103" s="326"/>
      <c r="C103" s="284"/>
      <c r="D103" s="372"/>
      <c r="E103" s="385"/>
      <c r="F103" s="375"/>
    </row>
    <row r="104" spans="1:6">
      <c r="A104" s="330"/>
      <c r="B104" s="326"/>
      <c r="C104" s="284"/>
      <c r="D104" s="372"/>
      <c r="E104" s="374"/>
      <c r="F104" s="375"/>
    </row>
    <row r="105" spans="1:6">
      <c r="A105" s="330"/>
      <c r="B105" s="326"/>
      <c r="C105" s="284"/>
      <c r="D105" s="372"/>
      <c r="E105" s="385"/>
      <c r="F105" s="375"/>
    </row>
    <row r="106" spans="1:6">
      <c r="A106" s="330"/>
      <c r="B106" s="326"/>
      <c r="C106" s="284"/>
      <c r="D106" s="372"/>
      <c r="E106" s="385"/>
      <c r="F106" s="375"/>
    </row>
    <row r="107" spans="1:6">
      <c r="A107" s="330"/>
      <c r="B107" s="326"/>
      <c r="C107" s="284"/>
      <c r="D107" s="372"/>
      <c r="E107" s="385"/>
      <c r="F107" s="375"/>
    </row>
    <row r="108" spans="1:6">
      <c r="A108" s="330"/>
      <c r="B108" s="326"/>
      <c r="C108" s="284"/>
      <c r="D108" s="372"/>
      <c r="E108" s="385"/>
      <c r="F108" s="375"/>
    </row>
    <row r="109" spans="1:6">
      <c r="A109" s="330"/>
      <c r="B109" s="326"/>
      <c r="C109" s="284"/>
      <c r="D109" s="372"/>
      <c r="E109" s="385"/>
      <c r="F109" s="375"/>
    </row>
    <row r="110" spans="1:6">
      <c r="A110" s="330"/>
      <c r="B110" s="326"/>
      <c r="C110" s="284"/>
      <c r="D110" s="372"/>
      <c r="E110" s="385"/>
      <c r="F110" s="375"/>
    </row>
    <row r="111" spans="1:6">
      <c r="A111" s="330"/>
      <c r="B111" s="326"/>
      <c r="C111" s="284"/>
      <c r="D111" s="372"/>
      <c r="E111" s="385"/>
      <c r="F111" s="375"/>
    </row>
    <row r="112" spans="1:6">
      <c r="A112" s="330"/>
      <c r="B112" s="326"/>
      <c r="C112" s="284"/>
      <c r="D112" s="372"/>
      <c r="E112" s="385"/>
      <c r="F112" s="375"/>
    </row>
    <row r="113" spans="1:6">
      <c r="A113" s="330"/>
      <c r="B113" s="326"/>
      <c r="C113" s="284"/>
      <c r="D113" s="372"/>
      <c r="E113" s="385"/>
      <c r="F113" s="375"/>
    </row>
    <row r="114" spans="1:6">
      <c r="A114" s="330"/>
      <c r="B114" s="326"/>
      <c r="C114" s="284"/>
      <c r="D114" s="372"/>
      <c r="E114" s="385"/>
      <c r="F114" s="375"/>
    </row>
    <row r="115" spans="1:6">
      <c r="A115" s="330"/>
      <c r="B115" s="326"/>
      <c r="C115" s="284"/>
      <c r="D115" s="372"/>
      <c r="E115" s="385"/>
      <c r="F115" s="375"/>
    </row>
    <row r="116" spans="1:6">
      <c r="A116" s="330"/>
      <c r="B116" s="326"/>
      <c r="C116" s="284"/>
      <c r="D116" s="372"/>
      <c r="E116" s="385"/>
      <c r="F116" s="375"/>
    </row>
    <row r="117" spans="1:6">
      <c r="A117" s="330"/>
      <c r="B117" s="326"/>
      <c r="C117" s="284"/>
      <c r="D117" s="372"/>
      <c r="E117" s="385"/>
      <c r="F117" s="375"/>
    </row>
    <row r="118" spans="1:6">
      <c r="A118" s="330"/>
      <c r="B118" s="326"/>
      <c r="C118" s="284"/>
      <c r="D118" s="372"/>
      <c r="E118" s="385"/>
      <c r="F118" s="375"/>
    </row>
    <row r="119" spans="1:6">
      <c r="A119" s="330"/>
      <c r="B119" s="326"/>
      <c r="C119" s="284"/>
      <c r="D119" s="372"/>
      <c r="E119" s="385"/>
      <c r="F119" s="375"/>
    </row>
    <row r="120" spans="1:6">
      <c r="A120" s="330"/>
      <c r="B120" s="326"/>
      <c r="C120" s="284"/>
      <c r="D120" s="372"/>
      <c r="E120" s="385"/>
      <c r="F120" s="375"/>
    </row>
    <row r="121" spans="1:6">
      <c r="A121" s="330"/>
      <c r="B121" s="326"/>
      <c r="C121" s="284"/>
      <c r="D121" s="372"/>
      <c r="E121" s="385"/>
      <c r="F121" s="375"/>
    </row>
    <row r="122" spans="1:6">
      <c r="A122" s="330"/>
      <c r="B122" s="326"/>
      <c r="C122" s="284"/>
      <c r="D122" s="372"/>
      <c r="E122" s="385"/>
      <c r="F122" s="375"/>
    </row>
    <row r="123" spans="1:6">
      <c r="A123" s="330"/>
      <c r="B123" s="326"/>
      <c r="C123" s="284"/>
      <c r="D123" s="372"/>
      <c r="E123" s="385"/>
      <c r="F123" s="375"/>
    </row>
    <row r="124" spans="1:6">
      <c r="A124" s="330"/>
      <c r="B124" s="326"/>
      <c r="C124" s="284"/>
      <c r="D124" s="372"/>
      <c r="E124" s="385"/>
      <c r="F124" s="375"/>
    </row>
    <row r="125" spans="1:6">
      <c r="A125" s="330"/>
      <c r="B125" s="326"/>
      <c r="C125" s="284"/>
      <c r="D125" s="372"/>
      <c r="E125" s="385"/>
      <c r="F125" s="375"/>
    </row>
    <row r="126" spans="1:6">
      <c r="A126" s="330"/>
      <c r="B126" s="326"/>
      <c r="C126" s="284"/>
      <c r="D126" s="372"/>
      <c r="E126" s="385"/>
      <c r="F126" s="375"/>
    </row>
    <row r="127" spans="1:6">
      <c r="A127" s="330"/>
      <c r="B127" s="326"/>
      <c r="C127" s="284"/>
      <c r="D127" s="372"/>
      <c r="E127" s="385"/>
      <c r="F127" s="375"/>
    </row>
    <row r="128" spans="1:6">
      <c r="A128" s="330"/>
      <c r="B128" s="326"/>
      <c r="C128" s="284"/>
      <c r="D128" s="372"/>
      <c r="E128" s="385"/>
      <c r="F128" s="375"/>
    </row>
    <row r="129" spans="1:6">
      <c r="A129" s="330"/>
      <c r="B129" s="326"/>
      <c r="C129" s="284"/>
      <c r="D129" s="372"/>
      <c r="E129" s="385"/>
      <c r="F129" s="375"/>
    </row>
    <row r="130" spans="1:6">
      <c r="A130" s="330"/>
      <c r="B130" s="326"/>
      <c r="C130" s="284"/>
      <c r="D130" s="372"/>
      <c r="E130" s="385"/>
      <c r="F130" s="375"/>
    </row>
    <row r="131" spans="1:6">
      <c r="A131" s="38"/>
      <c r="B131" s="1"/>
      <c r="C131" s="386"/>
      <c r="D131" s="379"/>
      <c r="E131" s="391"/>
      <c r="F131" s="392"/>
    </row>
    <row r="132" spans="1:6" s="48" customFormat="1" ht="15.3" thickBot="1">
      <c r="A132" s="636" t="s">
        <v>475</v>
      </c>
      <c r="B132" s="637"/>
      <c r="C132" s="637"/>
      <c r="D132" s="637"/>
      <c r="E132" s="638"/>
      <c r="F132" s="240"/>
    </row>
    <row r="136" spans="1:6">
      <c r="B136" s="332">
        <f>Summary!F39*0.01</f>
        <v>0</v>
      </c>
    </row>
    <row r="143" spans="1:6">
      <c r="C143" s="37"/>
      <c r="D143" s="37"/>
      <c r="E143" s="37"/>
    </row>
    <row r="144" spans="1:6">
      <c r="C144" s="37"/>
      <c r="D144" s="37"/>
      <c r="E144" s="37"/>
    </row>
    <row r="145" spans="1:5">
      <c r="C145" s="37"/>
      <c r="D145" s="37"/>
      <c r="E145" s="37"/>
    </row>
    <row r="146" spans="1:5">
      <c r="C146" s="37"/>
      <c r="D146" s="37"/>
      <c r="E146" s="37"/>
    </row>
    <row r="147" spans="1:5">
      <c r="C147" s="37"/>
      <c r="D147" s="37"/>
      <c r="E147" s="37"/>
    </row>
    <row r="148" spans="1:5">
      <c r="C148" s="37"/>
      <c r="D148" s="37"/>
      <c r="E148" s="37"/>
    </row>
    <row r="149" spans="1:5">
      <c r="C149" s="37"/>
      <c r="D149" s="37"/>
      <c r="E149" s="37"/>
    </row>
    <row r="150" spans="1:5">
      <c r="C150" s="37"/>
      <c r="D150" s="37"/>
      <c r="E150" s="37"/>
    </row>
    <row r="151" spans="1:5">
      <c r="C151" s="37"/>
      <c r="D151" s="37"/>
      <c r="E151" s="37"/>
    </row>
    <row r="152" spans="1:5">
      <c r="C152" s="37"/>
      <c r="D152" s="37"/>
      <c r="E152" s="37"/>
    </row>
    <row r="153" spans="1:5">
      <c r="C153" s="37"/>
      <c r="D153" s="37"/>
      <c r="E153" s="37"/>
    </row>
    <row r="154" spans="1:5">
      <c r="C154" s="37"/>
      <c r="D154" s="37"/>
      <c r="E154" s="37"/>
    </row>
    <row r="155" spans="1:5">
      <c r="A155" s="128"/>
      <c r="C155" s="37"/>
      <c r="D155" s="37"/>
      <c r="E155" s="37"/>
    </row>
    <row r="156" spans="1:5">
      <c r="A156" s="128"/>
      <c r="C156" s="37"/>
      <c r="D156" s="37"/>
      <c r="E156" s="37"/>
    </row>
    <row r="157" spans="1:5">
      <c r="A157" s="128"/>
      <c r="C157" s="37"/>
      <c r="D157" s="37"/>
      <c r="E157" s="37"/>
    </row>
    <row r="158" spans="1:5">
      <c r="A158" s="128"/>
      <c r="C158" s="37"/>
      <c r="D158" s="37"/>
      <c r="E158" s="37"/>
    </row>
    <row r="159" spans="1:5">
      <c r="A159" s="128"/>
      <c r="C159" s="37"/>
      <c r="D159" s="37"/>
      <c r="E159" s="37"/>
    </row>
    <row r="160" spans="1:5">
      <c r="A160" s="128"/>
      <c r="C160" s="37"/>
      <c r="D160" s="37"/>
      <c r="E160" s="37"/>
    </row>
    <row r="161" spans="1:5">
      <c r="A161" s="128"/>
      <c r="C161" s="37"/>
      <c r="D161" s="37"/>
      <c r="E161" s="37"/>
    </row>
    <row r="162" spans="1:5">
      <c r="A162" s="128"/>
      <c r="C162" s="37"/>
      <c r="D162" s="37"/>
      <c r="E162" s="37"/>
    </row>
    <row r="163" spans="1:5">
      <c r="A163" s="128"/>
      <c r="C163" s="37"/>
      <c r="D163" s="37"/>
      <c r="E163" s="37"/>
    </row>
    <row r="164" spans="1:5">
      <c r="A164" s="128"/>
      <c r="C164" s="37"/>
      <c r="D164" s="37"/>
      <c r="E164" s="37"/>
    </row>
    <row r="165" spans="1:5">
      <c r="A165" s="128"/>
      <c r="C165" s="37"/>
      <c r="D165" s="37"/>
      <c r="E165" s="37"/>
    </row>
    <row r="166" spans="1:5">
      <c r="A166" s="128"/>
      <c r="C166" s="37"/>
      <c r="D166" s="37"/>
      <c r="E166" s="37"/>
    </row>
    <row r="167" spans="1:5">
      <c r="A167" s="128"/>
      <c r="C167" s="37"/>
      <c r="D167" s="37"/>
      <c r="E167" s="37"/>
    </row>
    <row r="168" spans="1:5">
      <c r="A168" s="128"/>
      <c r="C168" s="37"/>
      <c r="D168" s="37"/>
      <c r="E168" s="37"/>
    </row>
    <row r="169" spans="1:5">
      <c r="A169" s="128"/>
      <c r="C169" s="37"/>
      <c r="D169" s="37"/>
      <c r="E169" s="37"/>
    </row>
    <row r="170" spans="1:5">
      <c r="A170" s="128"/>
      <c r="C170" s="37"/>
      <c r="D170" s="37"/>
      <c r="E170" s="37"/>
    </row>
    <row r="171" spans="1:5">
      <c r="A171" s="128"/>
      <c r="C171" s="37"/>
      <c r="D171" s="37"/>
      <c r="E171" s="37"/>
    </row>
    <row r="172" spans="1:5">
      <c r="A172" s="128"/>
      <c r="C172" s="37"/>
      <c r="D172" s="37"/>
      <c r="E172" s="37"/>
    </row>
    <row r="173" spans="1:5">
      <c r="A173" s="128"/>
      <c r="C173" s="37"/>
      <c r="D173" s="37"/>
      <c r="E173" s="37"/>
    </row>
    <row r="174" spans="1:5">
      <c r="A174" s="128"/>
      <c r="C174" s="37"/>
      <c r="D174" s="37"/>
      <c r="E174" s="37"/>
    </row>
    <row r="175" spans="1:5">
      <c r="A175" s="128"/>
      <c r="C175" s="37"/>
      <c r="D175" s="37"/>
      <c r="E175" s="37"/>
    </row>
    <row r="176" spans="1:5">
      <c r="A176" s="128"/>
      <c r="C176" s="37"/>
      <c r="D176" s="37"/>
      <c r="E176" s="37"/>
    </row>
    <row r="177" spans="1:5">
      <c r="A177" s="128"/>
      <c r="C177" s="37"/>
      <c r="D177" s="37"/>
      <c r="E177" s="37"/>
    </row>
    <row r="178" spans="1:5">
      <c r="A178" s="128"/>
      <c r="C178" s="37"/>
      <c r="D178" s="37"/>
      <c r="E178" s="37"/>
    </row>
    <row r="179" spans="1:5">
      <c r="A179" s="128"/>
      <c r="C179" s="37"/>
      <c r="D179" s="37"/>
      <c r="E179" s="37"/>
    </row>
    <row r="180" spans="1:5">
      <c r="A180" s="128"/>
      <c r="C180" s="37"/>
      <c r="D180" s="37"/>
      <c r="E180" s="37"/>
    </row>
    <row r="181" spans="1:5">
      <c r="A181" s="128"/>
      <c r="C181" s="37"/>
      <c r="D181" s="37"/>
      <c r="E181" s="37"/>
    </row>
    <row r="182" spans="1:5">
      <c r="A182" s="128"/>
      <c r="C182" s="37"/>
      <c r="D182" s="37"/>
      <c r="E182" s="37"/>
    </row>
    <row r="183" spans="1:5">
      <c r="A183" s="128"/>
      <c r="C183" s="37"/>
      <c r="D183" s="37"/>
      <c r="E183" s="37"/>
    </row>
    <row r="184" spans="1:5">
      <c r="A184" s="128"/>
      <c r="C184" s="37"/>
      <c r="D184" s="37"/>
      <c r="E184" s="37"/>
    </row>
    <row r="185" spans="1:5">
      <c r="A185" s="128"/>
      <c r="C185" s="37"/>
      <c r="D185" s="37"/>
      <c r="E185" s="37"/>
    </row>
    <row r="186" spans="1:5">
      <c r="A186" s="128"/>
      <c r="C186" s="37"/>
      <c r="D186" s="37"/>
      <c r="E186" s="37"/>
    </row>
    <row r="187" spans="1:5">
      <c r="A187" s="128"/>
      <c r="C187" s="37"/>
      <c r="D187" s="37"/>
      <c r="E187" s="37"/>
    </row>
    <row r="188" spans="1:5">
      <c r="A188" s="128"/>
      <c r="C188" s="37"/>
      <c r="D188" s="37"/>
      <c r="E188" s="37"/>
    </row>
    <row r="189" spans="1:5">
      <c r="A189" s="128"/>
      <c r="C189" s="37"/>
      <c r="D189" s="37"/>
      <c r="E189" s="37"/>
    </row>
    <row r="190" spans="1:5">
      <c r="A190" s="128"/>
      <c r="C190" s="37"/>
      <c r="D190" s="37"/>
      <c r="E190" s="37"/>
    </row>
    <row r="191" spans="1:5">
      <c r="A191" s="128"/>
      <c r="C191" s="37"/>
      <c r="D191" s="37"/>
      <c r="E191" s="37"/>
    </row>
    <row r="192" spans="1:5">
      <c r="A192" s="128"/>
      <c r="C192" s="37"/>
      <c r="D192" s="37"/>
      <c r="E192" s="37"/>
    </row>
    <row r="193" spans="1:5">
      <c r="A193" s="128"/>
      <c r="C193" s="37"/>
      <c r="D193" s="37"/>
      <c r="E193" s="37"/>
    </row>
    <row r="194" spans="1:5">
      <c r="A194" s="128"/>
      <c r="C194" s="37"/>
      <c r="D194" s="37"/>
      <c r="E194" s="37"/>
    </row>
    <row r="195" spans="1:5">
      <c r="A195" s="128"/>
      <c r="C195" s="37"/>
      <c r="D195" s="37"/>
      <c r="E195" s="37"/>
    </row>
    <row r="196" spans="1:5">
      <c r="A196" s="128"/>
      <c r="C196" s="37"/>
      <c r="D196" s="37"/>
      <c r="E196" s="37"/>
    </row>
    <row r="197" spans="1:5">
      <c r="A197" s="128"/>
      <c r="C197" s="37"/>
      <c r="D197" s="37"/>
      <c r="E197" s="37"/>
    </row>
    <row r="198" spans="1:5">
      <c r="A198" s="128"/>
      <c r="C198" s="37"/>
      <c r="D198" s="37"/>
      <c r="E198" s="37"/>
    </row>
    <row r="199" spans="1:5">
      <c r="A199" s="128"/>
      <c r="C199" s="37"/>
      <c r="D199" s="37"/>
      <c r="E199" s="37"/>
    </row>
    <row r="200" spans="1:5">
      <c r="A200" s="128"/>
      <c r="C200" s="37"/>
      <c r="D200" s="37"/>
      <c r="E200" s="37"/>
    </row>
    <row r="201" spans="1:5">
      <c r="A201" s="128"/>
      <c r="C201" s="37"/>
      <c r="D201" s="37"/>
      <c r="E201" s="37"/>
    </row>
    <row r="202" spans="1:5">
      <c r="A202" s="128"/>
      <c r="C202" s="37"/>
      <c r="D202" s="37"/>
      <c r="E202" s="37"/>
    </row>
    <row r="203" spans="1:5">
      <c r="A203" s="128"/>
      <c r="C203" s="37"/>
      <c r="D203" s="37"/>
      <c r="E203" s="37"/>
    </row>
    <row r="204" spans="1:5">
      <c r="A204" s="128"/>
      <c r="C204" s="37"/>
      <c r="D204" s="37"/>
      <c r="E204" s="37"/>
    </row>
    <row r="205" spans="1:5">
      <c r="A205" s="128"/>
      <c r="C205" s="37"/>
      <c r="D205" s="37"/>
      <c r="E205" s="37"/>
    </row>
    <row r="206" spans="1:5">
      <c r="A206" s="128"/>
      <c r="C206" s="37"/>
      <c r="D206" s="37"/>
      <c r="E206" s="37"/>
    </row>
    <row r="207" spans="1:5">
      <c r="A207" s="128"/>
      <c r="C207" s="37"/>
      <c r="D207" s="37"/>
      <c r="E207" s="37"/>
    </row>
    <row r="208" spans="1:5">
      <c r="A208" s="128"/>
      <c r="C208" s="37"/>
      <c r="D208" s="37"/>
      <c r="E208" s="37"/>
    </row>
    <row r="209" spans="1:5">
      <c r="A209" s="128"/>
      <c r="C209" s="37"/>
      <c r="D209" s="37"/>
      <c r="E209" s="37"/>
    </row>
    <row r="210" spans="1:5">
      <c r="A210" s="128"/>
      <c r="C210" s="37"/>
      <c r="D210" s="37"/>
      <c r="E210" s="37"/>
    </row>
    <row r="211" spans="1:5">
      <c r="A211" s="128"/>
      <c r="C211" s="37"/>
      <c r="D211" s="37"/>
      <c r="E211" s="37"/>
    </row>
    <row r="212" spans="1:5">
      <c r="A212" s="128"/>
      <c r="C212" s="37"/>
      <c r="D212" s="37"/>
      <c r="E212" s="37"/>
    </row>
    <row r="213" spans="1:5">
      <c r="A213" s="128"/>
      <c r="C213" s="37"/>
      <c r="D213" s="37"/>
      <c r="E213" s="37"/>
    </row>
    <row r="214" spans="1:5">
      <c r="A214" s="128"/>
      <c r="C214" s="37"/>
      <c r="D214" s="37"/>
      <c r="E214" s="37"/>
    </row>
    <row r="215" spans="1:5">
      <c r="A215" s="128"/>
      <c r="C215" s="37"/>
      <c r="D215" s="37"/>
      <c r="E215" s="37"/>
    </row>
    <row r="216" spans="1:5">
      <c r="A216" s="128"/>
      <c r="C216" s="37"/>
      <c r="D216" s="37"/>
      <c r="E216" s="37"/>
    </row>
    <row r="217" spans="1:5">
      <c r="A217" s="128"/>
      <c r="C217" s="37"/>
      <c r="D217" s="37"/>
      <c r="E217" s="37"/>
    </row>
    <row r="218" spans="1:5">
      <c r="A218" s="128"/>
      <c r="C218" s="37"/>
      <c r="D218" s="37"/>
      <c r="E218" s="37"/>
    </row>
  </sheetData>
  <mergeCells count="12">
    <mergeCell ref="A132:E132"/>
    <mergeCell ref="A32:E32"/>
    <mergeCell ref="A1:F1"/>
    <mergeCell ref="A2:A3"/>
    <mergeCell ref="B2:B3"/>
    <mergeCell ref="C2:C3"/>
    <mergeCell ref="D2:D3"/>
    <mergeCell ref="A33:E33"/>
    <mergeCell ref="A61:E61"/>
    <mergeCell ref="A62:E62"/>
    <mergeCell ref="A94:E94"/>
    <mergeCell ref="A95:E95"/>
  </mergeCells>
  <printOptions gridLines="1"/>
  <pageMargins left="0.70866141732283472" right="0.70866141732283472" top="0.74803149606299213" bottom="0.74803149606299213" header="0.31496062992125984" footer="0.31496062992125984"/>
  <pageSetup paperSize="9" scale="90" orientation="portrait" r:id="rId1"/>
  <headerFooter>
    <oddHeader>&amp;CGravel Road and Associated Works</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749992370372631"/>
  </sheetPr>
  <dimension ref="A1:G47"/>
  <sheetViews>
    <sheetView view="pageBreakPreview" topLeftCell="A34" zoomScale="120" zoomScaleNormal="100" zoomScaleSheetLayoutView="120" workbookViewId="0">
      <selection activeCell="F47" sqref="F47"/>
    </sheetView>
  </sheetViews>
  <sheetFormatPr defaultColWidth="8.734375" defaultRowHeight="15"/>
  <cols>
    <col min="1" max="1" width="7.83984375" style="37" customWidth="1"/>
    <col min="2" max="2" width="41.89453125" style="37" customWidth="1"/>
    <col min="3" max="3" width="9.3125" style="37" customWidth="1"/>
    <col min="4" max="4" width="9.26171875" style="37" customWidth="1"/>
    <col min="5" max="5" width="12.62890625" style="37" customWidth="1"/>
    <col min="6" max="6" width="15.578125" style="37" customWidth="1"/>
    <col min="7" max="7" width="0" style="37" hidden="1" customWidth="1"/>
    <col min="8" max="16384" width="8.734375" style="37"/>
  </cols>
  <sheetData>
    <row r="1" spans="1:7" ht="22.5" customHeight="1" thickBot="1">
      <c r="A1" s="644" t="s">
        <v>408</v>
      </c>
      <c r="B1" s="645"/>
      <c r="C1" s="645"/>
      <c r="D1" s="645"/>
      <c r="E1" s="645"/>
      <c r="F1" s="645"/>
      <c r="G1" s="646"/>
    </row>
    <row r="2" spans="1:7" ht="22.5" customHeight="1">
      <c r="A2" s="457" t="s">
        <v>2</v>
      </c>
      <c r="B2" s="458" t="s">
        <v>3</v>
      </c>
      <c r="C2" s="458" t="s">
        <v>4</v>
      </c>
      <c r="D2" s="458" t="s">
        <v>5</v>
      </c>
      <c r="E2" s="458" t="s">
        <v>482</v>
      </c>
      <c r="F2" s="459" t="s">
        <v>483</v>
      </c>
      <c r="G2" s="456"/>
    </row>
    <row r="3" spans="1:7" ht="45">
      <c r="A3" s="452"/>
      <c r="B3" s="453" t="s">
        <v>409</v>
      </c>
      <c r="C3" s="454"/>
      <c r="D3" s="454"/>
      <c r="E3" s="455"/>
      <c r="F3" s="460"/>
      <c r="G3" s="183"/>
    </row>
    <row r="4" spans="1:7">
      <c r="A4" s="396">
        <v>1</v>
      </c>
      <c r="B4" s="326" t="s">
        <v>410</v>
      </c>
      <c r="C4" s="327" t="s">
        <v>384</v>
      </c>
      <c r="D4" s="327">
        <v>1</v>
      </c>
      <c r="E4" s="385"/>
      <c r="F4" s="461"/>
      <c r="G4" s="183"/>
    </row>
    <row r="5" spans="1:7" ht="30">
      <c r="A5" s="396">
        <v>2</v>
      </c>
      <c r="B5" s="326" t="s">
        <v>411</v>
      </c>
      <c r="C5" s="327" t="s">
        <v>384</v>
      </c>
      <c r="D5" s="327">
        <v>1</v>
      </c>
      <c r="E5" s="374"/>
      <c r="F5" s="375"/>
      <c r="G5" s="183"/>
    </row>
    <row r="6" spans="1:7">
      <c r="A6" s="396">
        <v>3</v>
      </c>
      <c r="B6" s="326" t="s">
        <v>412</v>
      </c>
      <c r="C6" s="327" t="s">
        <v>384</v>
      </c>
      <c r="D6" s="397">
        <v>1</v>
      </c>
      <c r="E6" s="395"/>
      <c r="F6" s="375"/>
      <c r="G6" s="183"/>
    </row>
    <row r="7" spans="1:7" ht="30">
      <c r="A7" s="396">
        <v>4</v>
      </c>
      <c r="B7" s="326" t="s">
        <v>413</v>
      </c>
      <c r="C7" s="327" t="s">
        <v>172</v>
      </c>
      <c r="D7" s="397">
        <v>1</v>
      </c>
      <c r="E7" s="395"/>
      <c r="F7" s="375"/>
      <c r="G7" s="183"/>
    </row>
    <row r="8" spans="1:7">
      <c r="A8" s="396">
        <v>5</v>
      </c>
      <c r="B8" s="326" t="s">
        <v>414</v>
      </c>
      <c r="C8" s="327" t="s">
        <v>384</v>
      </c>
      <c r="D8" s="397">
        <v>1</v>
      </c>
      <c r="E8" s="395"/>
      <c r="F8" s="375"/>
      <c r="G8" s="183"/>
    </row>
    <row r="9" spans="1:7">
      <c r="A9" s="396">
        <v>6</v>
      </c>
      <c r="B9" s="326" t="s">
        <v>415</v>
      </c>
      <c r="C9" s="327" t="s">
        <v>384</v>
      </c>
      <c r="D9" s="397">
        <v>1</v>
      </c>
      <c r="E9" s="395"/>
      <c r="F9" s="375"/>
      <c r="G9" s="183"/>
    </row>
    <row r="10" spans="1:7" ht="30">
      <c r="A10" s="396">
        <v>7</v>
      </c>
      <c r="B10" s="326" t="s">
        <v>416</v>
      </c>
      <c r="C10" s="327" t="s">
        <v>417</v>
      </c>
      <c r="D10" s="397">
        <v>1</v>
      </c>
      <c r="E10" s="395"/>
      <c r="F10" s="375"/>
      <c r="G10" s="183"/>
    </row>
    <row r="11" spans="1:7">
      <c r="A11" s="396">
        <v>8</v>
      </c>
      <c r="B11" s="326" t="s">
        <v>418</v>
      </c>
      <c r="C11" s="327" t="s">
        <v>384</v>
      </c>
      <c r="D11" s="327">
        <v>1</v>
      </c>
      <c r="E11" s="374"/>
      <c r="F11" s="375"/>
      <c r="G11" s="183"/>
    </row>
    <row r="12" spans="1:7">
      <c r="A12" s="396">
        <v>9</v>
      </c>
      <c r="B12" s="326" t="s">
        <v>489</v>
      </c>
      <c r="C12" s="327" t="s">
        <v>172</v>
      </c>
      <c r="D12" s="327">
        <v>1</v>
      </c>
      <c r="E12" s="374"/>
      <c r="F12" s="375"/>
      <c r="G12" s="183"/>
    </row>
    <row r="13" spans="1:7">
      <c r="A13" s="396">
        <v>10</v>
      </c>
      <c r="B13" s="326" t="s">
        <v>419</v>
      </c>
      <c r="C13" s="327" t="s">
        <v>172</v>
      </c>
      <c r="D13" s="327">
        <v>1</v>
      </c>
      <c r="E13" s="374"/>
      <c r="F13" s="375"/>
      <c r="G13" s="183"/>
    </row>
    <row r="14" spans="1:7">
      <c r="A14" s="396">
        <v>11</v>
      </c>
      <c r="B14" s="326" t="s">
        <v>420</v>
      </c>
      <c r="C14" s="327" t="s">
        <v>172</v>
      </c>
      <c r="D14" s="327">
        <v>1</v>
      </c>
      <c r="E14" s="374"/>
      <c r="F14" s="461"/>
      <c r="G14" s="183"/>
    </row>
    <row r="15" spans="1:7">
      <c r="A15" s="396">
        <v>12</v>
      </c>
      <c r="B15" s="326" t="s">
        <v>421</v>
      </c>
      <c r="C15" s="327" t="s">
        <v>172</v>
      </c>
      <c r="D15" s="327">
        <v>1</v>
      </c>
      <c r="E15" s="374"/>
      <c r="F15" s="375"/>
      <c r="G15" s="183"/>
    </row>
    <row r="16" spans="1:7">
      <c r="A16" s="396">
        <v>13</v>
      </c>
      <c r="B16" s="326" t="s">
        <v>422</v>
      </c>
      <c r="C16" s="327" t="s">
        <v>172</v>
      </c>
      <c r="D16" s="327">
        <v>2</v>
      </c>
      <c r="E16" s="374"/>
      <c r="F16" s="461"/>
      <c r="G16" s="183"/>
    </row>
    <row r="17" spans="1:7">
      <c r="A17" s="396">
        <v>14</v>
      </c>
      <c r="B17" s="326" t="s">
        <v>423</v>
      </c>
      <c r="C17" s="327" t="s">
        <v>172</v>
      </c>
      <c r="D17" s="327">
        <v>1</v>
      </c>
      <c r="E17" s="374"/>
      <c r="F17" s="461"/>
      <c r="G17" s="183"/>
    </row>
    <row r="18" spans="1:7">
      <c r="A18" s="396">
        <v>15</v>
      </c>
      <c r="B18" s="326" t="s">
        <v>424</v>
      </c>
      <c r="C18" s="327" t="s">
        <v>172</v>
      </c>
      <c r="D18" s="327">
        <v>2</v>
      </c>
      <c r="E18" s="374"/>
      <c r="F18" s="461"/>
      <c r="G18" s="183"/>
    </row>
    <row r="19" spans="1:7">
      <c r="A19" s="396">
        <v>16</v>
      </c>
      <c r="B19" s="514" t="s">
        <v>425</v>
      </c>
      <c r="C19" s="327" t="s">
        <v>172</v>
      </c>
      <c r="D19" s="327">
        <v>2</v>
      </c>
      <c r="E19" s="374"/>
      <c r="F19" s="461"/>
      <c r="G19" s="183"/>
    </row>
    <row r="20" spans="1:7">
      <c r="A20" s="399">
        <v>17</v>
      </c>
      <c r="B20" s="514" t="s">
        <v>426</v>
      </c>
      <c r="C20" s="327" t="s">
        <v>172</v>
      </c>
      <c r="D20" s="327">
        <v>1</v>
      </c>
      <c r="E20" s="374"/>
      <c r="F20" s="461"/>
      <c r="G20" s="183"/>
    </row>
    <row r="21" spans="1:7">
      <c r="A21" s="399">
        <v>18</v>
      </c>
      <c r="B21" s="514" t="s">
        <v>427</v>
      </c>
      <c r="C21" s="327" t="s">
        <v>172</v>
      </c>
      <c r="D21" s="327">
        <v>1</v>
      </c>
      <c r="E21" s="374"/>
      <c r="F21" s="461"/>
      <c r="G21" s="183"/>
    </row>
    <row r="22" spans="1:7">
      <c r="A22" s="399">
        <v>19</v>
      </c>
      <c r="B22" s="326" t="s">
        <v>428</v>
      </c>
      <c r="C22" s="397" t="s">
        <v>172</v>
      </c>
      <c r="D22" s="327">
        <v>5</v>
      </c>
      <c r="E22" s="374"/>
      <c r="F22" s="461"/>
      <c r="G22" s="183"/>
    </row>
    <row r="23" spans="1:7">
      <c r="A23" s="399">
        <v>20</v>
      </c>
      <c r="B23" s="326" t="s">
        <v>429</v>
      </c>
      <c r="C23" s="397" t="s">
        <v>172</v>
      </c>
      <c r="D23" s="327">
        <v>1</v>
      </c>
      <c r="E23" s="374"/>
      <c r="F23" s="461"/>
      <c r="G23" s="183"/>
    </row>
    <row r="24" spans="1:7">
      <c r="A24" s="399">
        <v>21</v>
      </c>
      <c r="B24" s="326" t="s">
        <v>430</v>
      </c>
      <c r="C24" s="397" t="s">
        <v>172</v>
      </c>
      <c r="D24" s="327">
        <v>1</v>
      </c>
      <c r="E24" s="374"/>
      <c r="F24" s="461"/>
      <c r="G24" s="183"/>
    </row>
    <row r="25" spans="1:7">
      <c r="A25" s="399">
        <v>22</v>
      </c>
      <c r="B25" s="326" t="s">
        <v>431</v>
      </c>
      <c r="C25" s="397" t="s">
        <v>480</v>
      </c>
      <c r="D25" s="327">
        <v>5</v>
      </c>
      <c r="E25" s="374"/>
      <c r="F25" s="461"/>
      <c r="G25" s="183"/>
    </row>
    <row r="26" spans="1:7">
      <c r="A26" s="399">
        <v>23</v>
      </c>
      <c r="B26" s="326" t="s">
        <v>432</v>
      </c>
      <c r="C26" s="397" t="s">
        <v>172</v>
      </c>
      <c r="D26" s="327">
        <v>2</v>
      </c>
      <c r="E26" s="374"/>
      <c r="F26" s="375"/>
      <c r="G26" s="183"/>
    </row>
    <row r="27" spans="1:7">
      <c r="A27" s="399">
        <v>24</v>
      </c>
      <c r="B27" s="326" t="s">
        <v>433</v>
      </c>
      <c r="C27" s="397" t="s">
        <v>172</v>
      </c>
      <c r="D27" s="327">
        <v>2</v>
      </c>
      <c r="E27" s="374"/>
      <c r="F27" s="461"/>
      <c r="G27" s="183"/>
    </row>
    <row r="28" spans="1:7">
      <c r="A28" s="399">
        <v>25</v>
      </c>
      <c r="B28" s="326" t="s">
        <v>434</v>
      </c>
      <c r="C28" s="327" t="s">
        <v>172</v>
      </c>
      <c r="D28" s="327">
        <v>2</v>
      </c>
      <c r="E28" s="374"/>
      <c r="F28" s="461"/>
      <c r="G28" s="183"/>
    </row>
    <row r="29" spans="1:7">
      <c r="A29" s="399">
        <v>26</v>
      </c>
      <c r="B29" s="326" t="s">
        <v>435</v>
      </c>
      <c r="C29" s="327" t="s">
        <v>172</v>
      </c>
      <c r="D29" s="327">
        <v>3</v>
      </c>
      <c r="E29" s="374"/>
      <c r="F29" s="461"/>
      <c r="G29" s="183"/>
    </row>
    <row r="30" spans="1:7">
      <c r="A30" s="399"/>
      <c r="B30" s="388"/>
      <c r="C30" s="327"/>
      <c r="D30" s="327"/>
      <c r="E30" s="374"/>
      <c r="F30" s="461"/>
      <c r="G30" s="183"/>
    </row>
    <row r="31" spans="1:7">
      <c r="A31" s="399"/>
      <c r="B31" s="388"/>
      <c r="C31" s="327"/>
      <c r="D31" s="327"/>
      <c r="E31" s="374"/>
      <c r="F31" s="461"/>
      <c r="G31" s="183"/>
    </row>
    <row r="32" spans="1:7">
      <c r="A32" s="399"/>
      <c r="B32" s="388"/>
      <c r="C32" s="327"/>
      <c r="D32" s="327"/>
      <c r="E32" s="374"/>
      <c r="F32" s="461"/>
      <c r="G32" s="183"/>
    </row>
    <row r="33" spans="1:7">
      <c r="A33" s="399"/>
      <c r="B33" s="388"/>
      <c r="C33" s="327"/>
      <c r="D33" s="327"/>
      <c r="E33" s="374"/>
      <c r="F33" s="461"/>
      <c r="G33" s="183"/>
    </row>
    <row r="34" spans="1:7">
      <c r="A34" s="399"/>
      <c r="B34" s="388"/>
      <c r="C34" s="327"/>
      <c r="D34" s="327"/>
      <c r="E34" s="374"/>
      <c r="F34" s="461"/>
      <c r="G34" s="183"/>
    </row>
    <row r="35" spans="1:7">
      <c r="A35" s="399"/>
      <c r="B35" s="388"/>
      <c r="C35" s="327"/>
      <c r="D35" s="327"/>
      <c r="E35" s="374"/>
      <c r="F35" s="461"/>
      <c r="G35" s="183"/>
    </row>
    <row r="36" spans="1:7">
      <c r="A36" s="399"/>
      <c r="B36" s="388"/>
      <c r="C36" s="327"/>
      <c r="D36" s="327"/>
      <c r="E36" s="374"/>
      <c r="F36" s="461"/>
      <c r="G36" s="183"/>
    </row>
    <row r="37" spans="1:7">
      <c r="A37" s="399"/>
      <c r="B37" s="388"/>
      <c r="C37" s="327"/>
      <c r="D37" s="327"/>
      <c r="E37" s="374"/>
      <c r="F37" s="461"/>
      <c r="G37" s="183"/>
    </row>
    <row r="38" spans="1:7">
      <c r="A38" s="399"/>
      <c r="B38" s="388"/>
      <c r="C38" s="327"/>
      <c r="D38" s="327"/>
      <c r="E38" s="374"/>
      <c r="F38" s="461"/>
      <c r="G38" s="183"/>
    </row>
    <row r="39" spans="1:7">
      <c r="A39" s="399"/>
      <c r="B39" s="388"/>
      <c r="C39" s="327"/>
      <c r="D39" s="327"/>
      <c r="E39" s="374"/>
      <c r="F39" s="461"/>
      <c r="G39" s="183"/>
    </row>
    <row r="40" spans="1:7">
      <c r="A40" s="399"/>
      <c r="B40" s="388"/>
      <c r="C40" s="327"/>
      <c r="D40" s="327"/>
      <c r="E40" s="374"/>
      <c r="F40" s="461"/>
      <c r="G40" s="183"/>
    </row>
    <row r="41" spans="1:7">
      <c r="A41" s="399"/>
      <c r="B41" s="388"/>
      <c r="C41" s="327"/>
      <c r="D41" s="327"/>
      <c r="E41" s="374"/>
      <c r="F41" s="461"/>
      <c r="G41" s="183"/>
    </row>
    <row r="42" spans="1:7">
      <c r="A42" s="399"/>
      <c r="B42" s="388"/>
      <c r="C42" s="327"/>
      <c r="D42" s="327"/>
      <c r="E42" s="374"/>
      <c r="F42" s="461"/>
      <c r="G42" s="183"/>
    </row>
    <row r="43" spans="1:7">
      <c r="A43" s="399"/>
      <c r="B43" s="388"/>
      <c r="C43" s="327"/>
      <c r="D43" s="327"/>
      <c r="E43" s="374"/>
      <c r="F43" s="461"/>
      <c r="G43" s="183"/>
    </row>
    <row r="44" spans="1:7">
      <c r="A44" s="399"/>
      <c r="B44" s="388"/>
      <c r="C44" s="327"/>
      <c r="D44" s="327"/>
      <c r="E44" s="374"/>
      <c r="F44" s="461"/>
      <c r="G44" s="183"/>
    </row>
    <row r="45" spans="1:7">
      <c r="A45" s="399"/>
      <c r="B45" s="388"/>
      <c r="C45" s="327"/>
      <c r="D45" s="327"/>
      <c r="E45" s="374"/>
      <c r="F45" s="461"/>
      <c r="G45" s="183"/>
    </row>
    <row r="46" spans="1:7">
      <c r="A46" s="400"/>
      <c r="B46" s="80"/>
      <c r="C46" s="34"/>
      <c r="D46" s="34"/>
      <c r="E46" s="380"/>
      <c r="F46" s="462"/>
      <c r="G46" s="183"/>
    </row>
    <row r="47" spans="1:7" ht="15.3" thickBot="1">
      <c r="A47" s="401"/>
      <c r="B47" s="242" t="s">
        <v>481</v>
      </c>
      <c r="C47" s="242"/>
      <c r="D47" s="242"/>
      <c r="E47" s="242"/>
      <c r="F47" s="463"/>
      <c r="G47" s="402"/>
    </row>
  </sheetData>
  <mergeCells count="1">
    <mergeCell ref="A1:G1"/>
  </mergeCells>
  <printOptions gridLines="1"/>
  <pageMargins left="0.70866141732283472" right="0.70866141732283472" top="0.74803149606299213" bottom="0.74803149606299213" header="0.31496062992125984" footer="0.31496062992125984"/>
  <pageSetup paperSize="9" scale="90" orientation="portrait" r:id="rId1"/>
  <headerFooter>
    <oddHeader>&amp;CGravel Road and Associated Works</oddHead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39"/>
  <sheetViews>
    <sheetView view="pageBreakPreview" topLeftCell="A30" zoomScale="130" zoomScaleNormal="100" zoomScaleSheetLayoutView="130" workbookViewId="0">
      <selection activeCell="C41" sqref="C41"/>
    </sheetView>
  </sheetViews>
  <sheetFormatPr defaultColWidth="8.7890625" defaultRowHeight="18" customHeight="1"/>
  <cols>
    <col min="1" max="1" width="23.41796875" style="403" customWidth="1"/>
    <col min="2" max="2" width="16.3671875" style="403" customWidth="1"/>
    <col min="3" max="3" width="24" style="403" customWidth="1"/>
    <col min="4" max="4" width="30.3125" style="403" customWidth="1"/>
    <col min="5" max="5" width="15.26171875" style="403" customWidth="1"/>
    <col min="6" max="6" width="3.734375" style="403" customWidth="1"/>
    <col min="7" max="7" width="11.7890625" style="403" customWidth="1"/>
    <col min="8" max="8" width="9.5234375" style="403" customWidth="1"/>
    <col min="9" max="9" width="9.7890625" style="403" customWidth="1"/>
    <col min="10" max="10" width="1.5234375" style="403" customWidth="1"/>
    <col min="11" max="11" width="9.15625" style="403" customWidth="1"/>
    <col min="12" max="12" width="8.7890625" style="403" customWidth="1"/>
    <col min="13" max="16384" width="8.7890625" style="403"/>
  </cols>
  <sheetData>
    <row r="1" spans="1:5" ht="18" customHeight="1" thickBot="1">
      <c r="A1" s="647" t="s">
        <v>553</v>
      </c>
      <c r="B1" s="648"/>
      <c r="C1" s="648"/>
      <c r="D1" s="649"/>
    </row>
    <row r="2" spans="1:5" ht="18" customHeight="1">
      <c r="A2" s="650" t="s">
        <v>436</v>
      </c>
      <c r="B2" s="651"/>
      <c r="C2" s="651"/>
      <c r="D2" s="652"/>
    </row>
    <row r="3" spans="1:5" ht="18" customHeight="1">
      <c r="A3" s="653" t="s">
        <v>437</v>
      </c>
      <c r="B3" s="654"/>
      <c r="C3" s="654"/>
      <c r="D3" s="655"/>
      <c r="E3" s="404"/>
    </row>
    <row r="4" spans="1:5" ht="18" customHeight="1">
      <c r="A4" s="494"/>
      <c r="B4" s="495"/>
      <c r="C4" s="495"/>
      <c r="D4" s="496"/>
    </row>
    <row r="5" spans="1:5" ht="18" customHeight="1">
      <c r="A5" s="653" t="s">
        <v>438</v>
      </c>
      <c r="B5" s="654"/>
      <c r="C5" s="404">
        <f>12</f>
        <v>12</v>
      </c>
      <c r="D5" s="510" t="s">
        <v>439</v>
      </c>
    </row>
    <row r="6" spans="1:5" ht="18" customHeight="1">
      <c r="A6" s="653" t="s">
        <v>440</v>
      </c>
      <c r="B6" s="654"/>
      <c r="C6" s="404">
        <v>1</v>
      </c>
      <c r="D6" s="510" t="s">
        <v>441</v>
      </c>
    </row>
    <row r="7" spans="1:5" ht="18" customHeight="1">
      <c r="A7" s="653" t="s">
        <v>442</v>
      </c>
      <c r="B7" s="654"/>
      <c r="C7" s="404">
        <f>[2]Material!C1</f>
        <v>12</v>
      </c>
      <c r="D7" s="510" t="s">
        <v>439</v>
      </c>
    </row>
    <row r="8" spans="1:5" ht="18" customHeight="1">
      <c r="A8" s="653" t="s">
        <v>443</v>
      </c>
      <c r="B8" s="654"/>
      <c r="C8" s="404">
        <v>1</v>
      </c>
      <c r="D8" s="510" t="s">
        <v>444</v>
      </c>
    </row>
    <row r="9" spans="1:5" ht="18" customHeight="1">
      <c r="A9" s="497" t="s">
        <v>445</v>
      </c>
      <c r="B9" s="498"/>
      <c r="C9" s="405">
        <f>25000</f>
        <v>25000</v>
      </c>
      <c r="D9" s="509" t="s">
        <v>446</v>
      </c>
    </row>
    <row r="10" spans="1:5" ht="18" customHeight="1">
      <c r="A10" s="497"/>
      <c r="B10" s="498"/>
      <c r="C10" s="404"/>
      <c r="D10" s="496"/>
    </row>
    <row r="11" spans="1:5" ht="18" customHeight="1">
      <c r="A11" s="650" t="s">
        <v>447</v>
      </c>
      <c r="B11" s="651"/>
      <c r="C11" s="404"/>
      <c r="D11" s="496"/>
    </row>
    <row r="12" spans="1:5" ht="18" customHeight="1">
      <c r="A12" s="494"/>
      <c r="B12" s="495"/>
      <c r="C12" s="404"/>
      <c r="D12" s="496"/>
    </row>
    <row r="13" spans="1:5" ht="18" customHeight="1">
      <c r="A13" s="499" t="s">
        <v>448</v>
      </c>
      <c r="D13" s="500"/>
    </row>
    <row r="14" spans="1:5" ht="28.5" customHeight="1">
      <c r="A14" s="501" t="s">
        <v>449</v>
      </c>
      <c r="B14" s="407" t="s">
        <v>450</v>
      </c>
      <c r="C14" s="407" t="s">
        <v>451</v>
      </c>
      <c r="D14" s="511" t="s">
        <v>452</v>
      </c>
    </row>
    <row r="15" spans="1:5" ht="18" customHeight="1">
      <c r="A15" s="502">
        <v>1</v>
      </c>
      <c r="B15" s="408">
        <v>400000</v>
      </c>
      <c r="C15" s="408">
        <f>A15*B15</f>
        <v>400000</v>
      </c>
      <c r="D15" s="512">
        <f>C15*C5</f>
        <v>4800000</v>
      </c>
    </row>
    <row r="16" spans="1:5" ht="18" customHeight="1">
      <c r="A16" s="503"/>
      <c r="D16" s="500"/>
    </row>
    <row r="17" spans="1:4" ht="18" customHeight="1">
      <c r="A17" s="499" t="s">
        <v>453</v>
      </c>
      <c r="D17" s="500"/>
    </row>
    <row r="18" spans="1:4" ht="18" customHeight="1">
      <c r="A18" s="503" t="s">
        <v>454</v>
      </c>
      <c r="C18" s="403">
        <v>3</v>
      </c>
      <c r="D18" s="500" t="s">
        <v>455</v>
      </c>
    </row>
    <row r="19" spans="1:4" ht="18" customHeight="1">
      <c r="A19" s="503" t="s">
        <v>456</v>
      </c>
      <c r="C19" s="403">
        <f>ROUNDUP(C18*C6,0)</f>
        <v>3</v>
      </c>
      <c r="D19" s="510" t="str">
        <f>"times/"&amp;ROUND(C6,2)&amp;" years"</f>
        <v>times/1 years</v>
      </c>
    </row>
    <row r="20" spans="1:4" ht="18" customHeight="1">
      <c r="A20" s="503" t="s">
        <v>457</v>
      </c>
      <c r="C20" s="403">
        <v>5</v>
      </c>
      <c r="D20" s="510" t="s">
        <v>458</v>
      </c>
    </row>
    <row r="21" spans="1:4" ht="18" customHeight="1">
      <c r="A21" s="503" t="s">
        <v>459</v>
      </c>
      <c r="C21" s="409">
        <v>200000</v>
      </c>
      <c r="D21" s="500" t="s">
        <v>446</v>
      </c>
    </row>
    <row r="22" spans="1:4" ht="18" customHeight="1">
      <c r="A22" s="503" t="s">
        <v>460</v>
      </c>
      <c r="C22" s="409">
        <v>500000</v>
      </c>
      <c r="D22" s="500" t="s">
        <v>446</v>
      </c>
    </row>
    <row r="23" spans="1:4" ht="18" customHeight="1">
      <c r="A23" s="503"/>
      <c r="D23" s="500"/>
    </row>
    <row r="24" spans="1:4" ht="18" customHeight="1">
      <c r="A24" s="503" t="s">
        <v>461</v>
      </c>
      <c r="C24" s="410">
        <f>C21*C20*C19*C8</f>
        <v>3000000</v>
      </c>
      <c r="D24" s="500" t="s">
        <v>446</v>
      </c>
    </row>
    <row r="25" spans="1:4" ht="18" customHeight="1">
      <c r="A25" s="503" t="s">
        <v>462</v>
      </c>
      <c r="C25" s="410">
        <f>C22*C19*C8</f>
        <v>1500000</v>
      </c>
      <c r="D25" s="500" t="s">
        <v>446</v>
      </c>
    </row>
    <row r="26" spans="1:4" ht="18" customHeight="1">
      <c r="A26" s="503"/>
      <c r="C26" s="410"/>
      <c r="D26" s="500"/>
    </row>
    <row r="27" spans="1:4" ht="18" customHeight="1">
      <c r="A27" s="499" t="s">
        <v>463</v>
      </c>
      <c r="C27" s="410"/>
      <c r="D27" s="500"/>
    </row>
    <row r="28" spans="1:4" ht="18" customHeight="1">
      <c r="A28" s="503" t="s">
        <v>464</v>
      </c>
      <c r="C28" s="411">
        <v>3</v>
      </c>
      <c r="D28" s="500" t="s">
        <v>465</v>
      </c>
    </row>
    <row r="29" spans="1:4" ht="18" customHeight="1">
      <c r="A29" s="503" t="s">
        <v>466</v>
      </c>
      <c r="C29" s="410">
        <f>C21*C20*C28*C8</f>
        <v>3000000</v>
      </c>
      <c r="D29" s="500" t="s">
        <v>446</v>
      </c>
    </row>
    <row r="30" spans="1:4" ht="18" customHeight="1">
      <c r="A30" s="503"/>
      <c r="C30" s="410"/>
      <c r="D30" s="500"/>
    </row>
    <row r="31" spans="1:4" ht="18" customHeight="1">
      <c r="A31" s="503" t="s">
        <v>467</v>
      </c>
      <c r="C31" s="410">
        <f>D15+C24+C25</f>
        <v>9300000</v>
      </c>
      <c r="D31" s="500" t="s">
        <v>446</v>
      </c>
    </row>
    <row r="32" spans="1:4" ht="18" customHeight="1">
      <c r="A32" s="503"/>
      <c r="D32" s="500"/>
    </row>
    <row r="33" spans="1:4" ht="18" customHeight="1">
      <c r="A33" s="499" t="s">
        <v>468</v>
      </c>
      <c r="D33" s="500"/>
    </row>
    <row r="34" spans="1:4" ht="18" customHeight="1">
      <c r="A34" s="503" t="s">
        <v>469</v>
      </c>
      <c r="D34" s="500"/>
    </row>
    <row r="35" spans="1:4" ht="18" customHeight="1">
      <c r="A35" s="503" t="s">
        <v>470</v>
      </c>
      <c r="C35" s="410">
        <v>200000</v>
      </c>
      <c r="D35" s="500" t="s">
        <v>446</v>
      </c>
    </row>
    <row r="36" spans="1:4" ht="18" customHeight="1">
      <c r="A36" s="503" t="s">
        <v>471</v>
      </c>
      <c r="C36" s="410">
        <f>C35*C7*C8</f>
        <v>2400000</v>
      </c>
      <c r="D36" s="500" t="s">
        <v>446</v>
      </c>
    </row>
    <row r="37" spans="1:4" ht="18" customHeight="1">
      <c r="A37" s="503"/>
      <c r="C37" s="411"/>
      <c r="D37" s="500"/>
    </row>
    <row r="38" spans="1:4" ht="18" customHeight="1">
      <c r="A38" s="504" t="s">
        <v>472</v>
      </c>
      <c r="B38" s="505"/>
      <c r="C38" s="507">
        <f>C31+C36</f>
        <v>11700000</v>
      </c>
      <c r="D38" s="506" t="s">
        <v>446</v>
      </c>
    </row>
    <row r="39" spans="1:4" ht="18" customHeight="1">
      <c r="A39" s="406"/>
    </row>
  </sheetData>
  <mergeCells count="8">
    <mergeCell ref="A1:D1"/>
    <mergeCell ref="A11:B11"/>
    <mergeCell ref="A2:D2"/>
    <mergeCell ref="A3:D3"/>
    <mergeCell ref="A5:B5"/>
    <mergeCell ref="A6:B6"/>
    <mergeCell ref="A7:B7"/>
    <mergeCell ref="A8:B8"/>
  </mergeCells>
  <printOptions gridLines="1"/>
  <pageMargins left="0.70866141732283472" right="0.70866141732283472" top="0.74803149606299213" bottom="0.74803149606299213" header="0.31496062992125984" footer="0.31496062992125984"/>
  <pageSetup paperSize="9" scale="90" orientation="portrait" r:id="rId1"/>
  <headerFooter>
    <oddHeader>&amp;CGravel Road and Associated Works</oddHead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7B65-2B11-4AB4-B521-29D38050D222}">
  <sheetPr>
    <tabColor theme="2" tint="-0.749992370372631"/>
  </sheetPr>
  <dimension ref="A1:G55"/>
  <sheetViews>
    <sheetView view="pageBreakPreview" zoomScale="115" zoomScaleNormal="100" zoomScaleSheetLayoutView="115" workbookViewId="0">
      <selection activeCell="F55" sqref="F55"/>
    </sheetView>
  </sheetViews>
  <sheetFormatPr defaultColWidth="8.734375" defaultRowHeight="15"/>
  <cols>
    <col min="1" max="1" width="7.83984375" style="37" customWidth="1"/>
    <col min="2" max="2" width="41.15625" style="37" customWidth="1"/>
    <col min="3" max="3" width="11.05078125" style="37" customWidth="1"/>
    <col min="4" max="4" width="10.15625" style="37" customWidth="1"/>
    <col min="5" max="5" width="13.83984375" style="37" customWidth="1"/>
    <col min="6" max="6" width="18.1015625" style="37" customWidth="1"/>
    <col min="7" max="7" width="0" style="37" hidden="1" customWidth="1"/>
    <col min="8" max="16384" width="8.734375" style="37"/>
  </cols>
  <sheetData>
    <row r="1" spans="1:7" ht="22.5" customHeight="1" thickBot="1">
      <c r="A1" s="644" t="s">
        <v>499</v>
      </c>
      <c r="B1" s="645"/>
      <c r="C1" s="645"/>
      <c r="D1" s="645"/>
      <c r="E1" s="645"/>
      <c r="F1" s="645"/>
      <c r="G1" s="646"/>
    </row>
    <row r="2" spans="1:7" ht="22.5" customHeight="1">
      <c r="A2" s="457" t="s">
        <v>2</v>
      </c>
      <c r="B2" s="458" t="s">
        <v>3</v>
      </c>
      <c r="C2" s="458" t="s">
        <v>4</v>
      </c>
      <c r="D2" s="458" t="s">
        <v>5</v>
      </c>
      <c r="E2" s="458" t="s">
        <v>482</v>
      </c>
      <c r="F2" s="459" t="s">
        <v>483</v>
      </c>
      <c r="G2" s="456"/>
    </row>
    <row r="3" spans="1:7">
      <c r="A3" s="452"/>
      <c r="B3" s="453"/>
      <c r="C3" s="454"/>
      <c r="D3" s="454"/>
      <c r="E3" s="455"/>
      <c r="F3" s="460"/>
      <c r="G3" s="183"/>
    </row>
    <row r="4" spans="1:7">
      <c r="A4" s="396">
        <v>1</v>
      </c>
      <c r="B4" s="388" t="s">
        <v>500</v>
      </c>
      <c r="C4" s="327" t="s">
        <v>172</v>
      </c>
      <c r="D4" s="327">
        <v>20</v>
      </c>
      <c r="E4" s="527"/>
      <c r="F4" s="528"/>
      <c r="G4" s="183"/>
    </row>
    <row r="5" spans="1:7">
      <c r="A5" s="396">
        <v>2</v>
      </c>
      <c r="B5" s="388" t="s">
        <v>501</v>
      </c>
      <c r="C5" s="327" t="s">
        <v>172</v>
      </c>
      <c r="D5" s="327">
        <v>20</v>
      </c>
      <c r="E5" s="527"/>
      <c r="F5" s="528"/>
      <c r="G5" s="183"/>
    </row>
    <row r="6" spans="1:7">
      <c r="A6" s="396">
        <v>3</v>
      </c>
      <c r="B6" s="398" t="s">
        <v>502</v>
      </c>
      <c r="C6" s="327" t="s">
        <v>510</v>
      </c>
      <c r="D6" s="327">
        <v>20</v>
      </c>
      <c r="E6" s="527"/>
      <c r="F6" s="528"/>
      <c r="G6" s="183"/>
    </row>
    <row r="7" spans="1:7">
      <c r="A7" s="396">
        <v>4</v>
      </c>
      <c r="B7" s="388" t="s">
        <v>503</v>
      </c>
      <c r="C7" s="327" t="s">
        <v>172</v>
      </c>
      <c r="D7" s="327">
        <v>20</v>
      </c>
      <c r="E7" s="527"/>
      <c r="F7" s="528"/>
      <c r="G7" s="183"/>
    </row>
    <row r="8" spans="1:7">
      <c r="A8" s="396">
        <v>5</v>
      </c>
      <c r="B8" s="388" t="s">
        <v>504</v>
      </c>
      <c r="C8" s="327" t="s">
        <v>510</v>
      </c>
      <c r="D8" s="327">
        <v>20</v>
      </c>
      <c r="E8" s="527"/>
      <c r="F8" s="528"/>
      <c r="G8" s="183"/>
    </row>
    <row r="9" spans="1:7">
      <c r="A9" s="396">
        <v>6</v>
      </c>
      <c r="B9" s="398" t="s">
        <v>505</v>
      </c>
      <c r="C9" s="327" t="s">
        <v>172</v>
      </c>
      <c r="D9" s="327">
        <v>3000</v>
      </c>
      <c r="E9" s="527"/>
      <c r="F9" s="528"/>
      <c r="G9" s="183"/>
    </row>
    <row r="10" spans="1:7">
      <c r="A10" s="396">
        <v>7</v>
      </c>
      <c r="B10" s="388" t="s">
        <v>506</v>
      </c>
      <c r="C10" s="327" t="s">
        <v>172</v>
      </c>
      <c r="D10" s="327">
        <v>500</v>
      </c>
      <c r="E10" s="527"/>
      <c r="F10" s="528"/>
      <c r="G10" s="183"/>
    </row>
    <row r="11" spans="1:7">
      <c r="A11" s="396">
        <v>8</v>
      </c>
      <c r="B11" s="388" t="s">
        <v>507</v>
      </c>
      <c r="C11" s="327" t="s">
        <v>384</v>
      </c>
      <c r="D11" s="327">
        <v>20</v>
      </c>
      <c r="E11" s="527"/>
      <c r="F11" s="528"/>
      <c r="G11" s="183"/>
    </row>
    <row r="12" spans="1:7">
      <c r="A12" s="396">
        <v>9</v>
      </c>
      <c r="B12" s="398" t="s">
        <v>508</v>
      </c>
      <c r="C12" s="327" t="s">
        <v>172</v>
      </c>
      <c r="D12" s="327">
        <v>6</v>
      </c>
      <c r="E12" s="527"/>
      <c r="F12" s="528"/>
      <c r="G12" s="183"/>
    </row>
    <row r="13" spans="1:7">
      <c r="A13" s="396">
        <v>10</v>
      </c>
      <c r="B13" s="388" t="s">
        <v>509</v>
      </c>
      <c r="C13" s="327" t="s">
        <v>384</v>
      </c>
      <c r="D13" s="327">
        <v>10</v>
      </c>
      <c r="E13" s="527"/>
      <c r="F13" s="528"/>
      <c r="G13" s="183"/>
    </row>
    <row r="14" spans="1:7">
      <c r="A14" s="396">
        <v>11</v>
      </c>
      <c r="B14" s="388" t="s">
        <v>511</v>
      </c>
      <c r="C14" s="327" t="s">
        <v>510</v>
      </c>
      <c r="D14" s="327">
        <v>20</v>
      </c>
      <c r="E14" s="527"/>
      <c r="F14" s="528"/>
      <c r="G14" s="183"/>
    </row>
    <row r="15" spans="1:7">
      <c r="A15" s="396"/>
      <c r="B15" s="388"/>
      <c r="C15" s="327"/>
      <c r="D15" s="327"/>
      <c r="E15" s="374"/>
      <c r="F15" s="375"/>
      <c r="G15" s="183"/>
    </row>
    <row r="16" spans="1:7">
      <c r="A16" s="396"/>
      <c r="B16" s="388"/>
      <c r="C16" s="327"/>
      <c r="D16" s="327"/>
      <c r="E16" s="374"/>
      <c r="F16" s="461"/>
      <c r="G16" s="183"/>
    </row>
    <row r="17" spans="1:7">
      <c r="A17" s="396"/>
      <c r="B17" s="388"/>
      <c r="C17" s="327"/>
      <c r="D17" s="327"/>
      <c r="E17" s="374"/>
      <c r="F17" s="461"/>
      <c r="G17" s="183"/>
    </row>
    <row r="18" spans="1:7">
      <c r="A18" s="396"/>
      <c r="B18" s="388"/>
      <c r="C18" s="327"/>
      <c r="D18" s="327"/>
      <c r="E18" s="374"/>
      <c r="F18" s="461"/>
      <c r="G18" s="183"/>
    </row>
    <row r="19" spans="1:7">
      <c r="A19" s="396"/>
      <c r="B19" s="398"/>
      <c r="C19" s="327"/>
      <c r="D19" s="327"/>
      <c r="E19" s="374"/>
      <c r="F19" s="461"/>
      <c r="G19" s="183"/>
    </row>
    <row r="20" spans="1:7">
      <c r="A20" s="399"/>
      <c r="B20" s="398"/>
      <c r="C20" s="327"/>
      <c r="D20" s="327"/>
      <c r="E20" s="374"/>
      <c r="F20" s="461"/>
      <c r="G20" s="183"/>
    </row>
    <row r="21" spans="1:7">
      <c r="A21" s="399"/>
      <c r="B21" s="398"/>
      <c r="C21" s="327"/>
      <c r="D21" s="327"/>
      <c r="E21" s="374"/>
      <c r="F21" s="461"/>
      <c r="G21" s="183"/>
    </row>
    <row r="22" spans="1:7">
      <c r="A22" s="399"/>
      <c r="B22" s="388"/>
      <c r="C22" s="397"/>
      <c r="D22" s="327"/>
      <c r="E22" s="374"/>
      <c r="F22" s="461"/>
      <c r="G22" s="183"/>
    </row>
    <row r="23" spans="1:7">
      <c r="A23" s="399"/>
      <c r="B23" s="388"/>
      <c r="C23" s="397"/>
      <c r="D23" s="327"/>
      <c r="E23" s="374"/>
      <c r="F23" s="461"/>
      <c r="G23" s="183"/>
    </row>
    <row r="24" spans="1:7">
      <c r="A24" s="399"/>
      <c r="B24" s="388"/>
      <c r="C24" s="397"/>
      <c r="D24" s="327"/>
      <c r="E24" s="374"/>
      <c r="F24" s="461"/>
      <c r="G24" s="183"/>
    </row>
    <row r="25" spans="1:7">
      <c r="A25" s="399"/>
      <c r="B25" s="388"/>
      <c r="C25" s="397"/>
      <c r="D25" s="327"/>
      <c r="E25" s="374"/>
      <c r="F25" s="461"/>
      <c r="G25" s="183"/>
    </row>
    <row r="26" spans="1:7">
      <c r="A26" s="399"/>
      <c r="B26" s="388"/>
      <c r="C26" s="397"/>
      <c r="D26" s="327"/>
      <c r="E26" s="374"/>
      <c r="F26" s="375"/>
      <c r="G26" s="183"/>
    </row>
    <row r="27" spans="1:7">
      <c r="A27" s="399"/>
      <c r="B27" s="388"/>
      <c r="C27" s="397"/>
      <c r="D27" s="327"/>
      <c r="E27" s="374"/>
      <c r="F27" s="461"/>
      <c r="G27" s="183"/>
    </row>
    <row r="28" spans="1:7">
      <c r="A28" s="399"/>
      <c r="B28" s="388"/>
      <c r="C28" s="327"/>
      <c r="D28" s="327"/>
      <c r="E28" s="374"/>
      <c r="F28" s="461"/>
      <c r="G28" s="183"/>
    </row>
    <row r="29" spans="1:7">
      <c r="A29" s="399"/>
      <c r="B29" s="388"/>
      <c r="C29" s="327"/>
      <c r="D29" s="327"/>
      <c r="E29" s="374"/>
      <c r="F29" s="461"/>
      <c r="G29" s="183"/>
    </row>
    <row r="30" spans="1:7">
      <c r="A30" s="399"/>
      <c r="B30" s="388"/>
      <c r="C30" s="327"/>
      <c r="D30" s="327"/>
      <c r="E30" s="374"/>
      <c r="F30" s="461"/>
      <c r="G30" s="183"/>
    </row>
    <row r="31" spans="1:7">
      <c r="A31" s="399"/>
      <c r="B31" s="388"/>
      <c r="C31" s="327"/>
      <c r="D31" s="327"/>
      <c r="E31" s="374"/>
      <c r="F31" s="461"/>
      <c r="G31" s="183"/>
    </row>
    <row r="32" spans="1:7">
      <c r="A32" s="399"/>
      <c r="B32" s="388"/>
      <c r="C32" s="327"/>
      <c r="D32" s="327"/>
      <c r="E32" s="374"/>
      <c r="F32" s="461"/>
      <c r="G32" s="183"/>
    </row>
    <row r="33" spans="1:7">
      <c r="A33" s="399"/>
      <c r="B33" s="388"/>
      <c r="C33" s="327"/>
      <c r="D33" s="327"/>
      <c r="E33" s="374"/>
      <c r="F33" s="461"/>
      <c r="G33" s="183"/>
    </row>
    <row r="34" spans="1:7">
      <c r="A34" s="399"/>
      <c r="B34" s="388"/>
      <c r="C34" s="327"/>
      <c r="D34" s="327"/>
      <c r="E34" s="374"/>
      <c r="F34" s="461"/>
      <c r="G34" s="183"/>
    </row>
    <row r="35" spans="1:7">
      <c r="A35" s="399"/>
      <c r="B35" s="388"/>
      <c r="C35" s="327"/>
      <c r="D35" s="327"/>
      <c r="E35" s="374"/>
      <c r="F35" s="461"/>
      <c r="G35" s="183"/>
    </row>
    <row r="36" spans="1:7">
      <c r="A36" s="399"/>
      <c r="B36" s="388"/>
      <c r="C36" s="327"/>
      <c r="D36" s="327"/>
      <c r="E36" s="374"/>
      <c r="F36" s="461"/>
      <c r="G36" s="183"/>
    </row>
    <row r="37" spans="1:7">
      <c r="A37" s="399"/>
      <c r="B37" s="388"/>
      <c r="C37" s="327"/>
      <c r="D37" s="327"/>
      <c r="E37" s="374"/>
      <c r="F37" s="461"/>
      <c r="G37" s="183"/>
    </row>
    <row r="38" spans="1:7">
      <c r="A38" s="399"/>
      <c r="B38" s="388"/>
      <c r="C38" s="327"/>
      <c r="D38" s="327"/>
      <c r="E38" s="374"/>
      <c r="F38" s="461"/>
      <c r="G38" s="183"/>
    </row>
    <row r="39" spans="1:7">
      <c r="A39" s="399"/>
      <c r="B39" s="388"/>
      <c r="C39" s="327"/>
      <c r="D39" s="327"/>
      <c r="E39" s="374"/>
      <c r="F39" s="461"/>
      <c r="G39" s="183"/>
    </row>
    <row r="40" spans="1:7">
      <c r="A40" s="399"/>
      <c r="B40" s="388"/>
      <c r="C40" s="327"/>
      <c r="D40" s="327"/>
      <c r="E40" s="374"/>
      <c r="F40" s="461"/>
      <c r="G40" s="183"/>
    </row>
    <row r="41" spans="1:7">
      <c r="A41" s="399"/>
      <c r="B41" s="388"/>
      <c r="C41" s="327"/>
      <c r="D41" s="327"/>
      <c r="E41" s="374"/>
      <c r="F41" s="461"/>
      <c r="G41" s="183"/>
    </row>
    <row r="42" spans="1:7">
      <c r="A42" s="399"/>
      <c r="B42" s="388"/>
      <c r="C42" s="327"/>
      <c r="D42" s="327"/>
      <c r="E42" s="374"/>
      <c r="F42" s="461"/>
      <c r="G42" s="183"/>
    </row>
    <row r="43" spans="1:7">
      <c r="A43" s="399"/>
      <c r="B43" s="388"/>
      <c r="C43" s="327"/>
      <c r="D43" s="327"/>
      <c r="E43" s="374"/>
      <c r="F43" s="461"/>
      <c r="G43" s="183"/>
    </row>
    <row r="44" spans="1:7">
      <c r="A44" s="399"/>
      <c r="B44" s="388"/>
      <c r="C44" s="327"/>
      <c r="D44" s="327"/>
      <c r="E44" s="374"/>
      <c r="F44" s="461"/>
      <c r="G44" s="183"/>
    </row>
    <row r="45" spans="1:7">
      <c r="A45" s="399"/>
      <c r="B45" s="388"/>
      <c r="C45" s="327"/>
      <c r="D45" s="327"/>
      <c r="E45" s="374"/>
      <c r="F45" s="461"/>
      <c r="G45" s="183"/>
    </row>
    <row r="46" spans="1:7">
      <c r="A46" s="399"/>
      <c r="B46" s="388"/>
      <c r="C46" s="327"/>
      <c r="D46" s="327"/>
      <c r="E46" s="374"/>
      <c r="F46" s="461"/>
      <c r="G46" s="183"/>
    </row>
    <row r="47" spans="1:7">
      <c r="A47" s="399"/>
      <c r="B47" s="388"/>
      <c r="C47" s="327"/>
      <c r="D47" s="327"/>
      <c r="E47" s="374"/>
      <c r="F47" s="461"/>
      <c r="G47" s="183"/>
    </row>
    <row r="48" spans="1:7">
      <c r="A48" s="399"/>
      <c r="B48" s="388"/>
      <c r="C48" s="327"/>
      <c r="D48" s="327"/>
      <c r="E48" s="374"/>
      <c r="F48" s="461"/>
      <c r="G48" s="183"/>
    </row>
    <row r="49" spans="1:7">
      <c r="A49" s="399"/>
      <c r="B49" s="388"/>
      <c r="C49" s="327"/>
      <c r="D49" s="327"/>
      <c r="E49" s="374"/>
      <c r="F49" s="461"/>
      <c r="G49" s="183"/>
    </row>
    <row r="50" spans="1:7">
      <c r="A50" s="399"/>
      <c r="B50" s="388"/>
      <c r="C50" s="327"/>
      <c r="D50" s="327"/>
      <c r="E50" s="374"/>
      <c r="F50" s="461"/>
      <c r="G50" s="183"/>
    </row>
    <row r="51" spans="1:7">
      <c r="A51" s="399"/>
      <c r="B51" s="388"/>
      <c r="C51" s="327"/>
      <c r="D51" s="327"/>
      <c r="E51" s="374"/>
      <c r="F51" s="461"/>
      <c r="G51" s="183"/>
    </row>
    <row r="52" spans="1:7">
      <c r="A52" s="399"/>
      <c r="B52" s="388"/>
      <c r="C52" s="327"/>
      <c r="D52" s="327"/>
      <c r="E52" s="374"/>
      <c r="F52" s="461"/>
      <c r="G52" s="183"/>
    </row>
    <row r="53" spans="1:7">
      <c r="A53" s="399"/>
      <c r="B53" s="388"/>
      <c r="C53" s="327"/>
      <c r="D53" s="327"/>
      <c r="E53" s="374"/>
      <c r="F53" s="461"/>
      <c r="G53" s="183"/>
    </row>
    <row r="54" spans="1:7">
      <c r="A54" s="400"/>
      <c r="B54" s="80"/>
      <c r="C54" s="34"/>
      <c r="D54" s="34"/>
      <c r="E54" s="380"/>
      <c r="F54" s="462"/>
      <c r="G54" s="183"/>
    </row>
    <row r="55" spans="1:7" ht="20.7" customHeight="1" thickBot="1">
      <c r="A55" s="401"/>
      <c r="B55" s="242" t="s">
        <v>481</v>
      </c>
      <c r="C55" s="242"/>
      <c r="D55" s="242"/>
      <c r="E55" s="242"/>
      <c r="F55" s="463"/>
      <c r="G55" s="402"/>
    </row>
  </sheetData>
  <mergeCells count="1">
    <mergeCell ref="A1:G1"/>
  </mergeCells>
  <printOptions gridLines="1"/>
  <pageMargins left="0.70866141732283472" right="0.70866141732283472" top="0.74803149606299213" bottom="0.74803149606299213" header="0.31496062992125984" footer="0.31496062992125984"/>
  <pageSetup paperSize="9" scale="85" orientation="portrait" r:id="rId1"/>
  <headerFooter>
    <oddHeader>&amp;CGravel Road and Associated Works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47"/>
  <sheetViews>
    <sheetView view="pageBreakPreview" topLeftCell="A36" zoomScale="140" zoomScaleNormal="100" zoomScaleSheetLayoutView="140" workbookViewId="0">
      <selection activeCell="B51" sqref="B51"/>
    </sheetView>
  </sheetViews>
  <sheetFormatPr defaultColWidth="9.15625" defaultRowHeight="15"/>
  <cols>
    <col min="1" max="1" width="7.578125" style="53" customWidth="1"/>
    <col min="2" max="2" width="44.26171875" style="30" customWidth="1"/>
    <col min="3" max="3" width="5.734375" style="52" customWidth="1"/>
    <col min="4" max="4" width="10.578125" style="54" customWidth="1"/>
    <col min="5" max="5" width="9.05078125" style="55" customWidth="1"/>
    <col min="6" max="6" width="13.3671875" style="56" customWidth="1"/>
    <col min="7" max="7" width="9.15625" style="30" customWidth="1"/>
    <col min="8" max="8" width="19.47265625" style="31" customWidth="1"/>
    <col min="9" max="16384" width="9.15625" style="30"/>
  </cols>
  <sheetData>
    <row r="1" spans="1:8" s="22" customFormat="1">
      <c r="A1" s="544" t="s">
        <v>16</v>
      </c>
      <c r="B1" s="545"/>
      <c r="C1" s="545"/>
      <c r="D1" s="545"/>
      <c r="E1" s="545"/>
      <c r="F1" s="546"/>
      <c r="H1" s="23"/>
    </row>
    <row r="2" spans="1:8" s="22" customFormat="1" ht="15.3" thickBot="1">
      <c r="A2" s="547" t="s">
        <v>17</v>
      </c>
      <c r="B2" s="548"/>
      <c r="C2" s="548"/>
      <c r="D2" s="548"/>
      <c r="E2" s="548"/>
      <c r="F2" s="549"/>
      <c r="H2" s="23"/>
    </row>
    <row r="3" spans="1:8" s="26" customFormat="1">
      <c r="A3" s="558" t="s">
        <v>2</v>
      </c>
      <c r="B3" s="560" t="s">
        <v>3</v>
      </c>
      <c r="C3" s="560" t="s">
        <v>4</v>
      </c>
      <c r="D3" s="561" t="s">
        <v>5</v>
      </c>
      <c r="E3" s="24" t="s">
        <v>6</v>
      </c>
      <c r="F3" s="25" t="s">
        <v>7</v>
      </c>
      <c r="H3" s="27"/>
    </row>
    <row r="4" spans="1:8">
      <c r="A4" s="559"/>
      <c r="B4" s="552"/>
      <c r="C4" s="552"/>
      <c r="D4" s="553"/>
      <c r="E4" s="28" t="s">
        <v>8</v>
      </c>
      <c r="F4" s="29" t="s">
        <v>8</v>
      </c>
    </row>
    <row r="5" spans="1:8" s="37" customFormat="1" ht="20.25" customHeight="1">
      <c r="A5" s="58"/>
      <c r="B5" s="33"/>
      <c r="C5" s="34"/>
      <c r="D5" s="35"/>
      <c r="E5" s="36"/>
      <c r="F5" s="59"/>
    </row>
    <row r="6" spans="1:8" s="37" customFormat="1" ht="30">
      <c r="A6" s="42">
        <v>4.01</v>
      </c>
      <c r="B6" s="39" t="s">
        <v>157</v>
      </c>
      <c r="C6" s="228" t="s">
        <v>18</v>
      </c>
      <c r="D6" s="517">
        <v>451058</v>
      </c>
      <c r="E6" s="62"/>
      <c r="F6" s="63"/>
    </row>
    <row r="7" spans="1:8" s="37" customFormat="1">
      <c r="A7" s="32" t="s">
        <v>10</v>
      </c>
      <c r="B7" s="39" t="s">
        <v>10</v>
      </c>
      <c r="C7" s="34"/>
      <c r="D7" s="480"/>
      <c r="E7" s="40"/>
      <c r="F7" s="65"/>
    </row>
    <row r="8" spans="1:8" s="37" customFormat="1" ht="45">
      <c r="A8" s="42">
        <v>4.0199999999999996</v>
      </c>
      <c r="B8" s="39" t="s">
        <v>19</v>
      </c>
      <c r="C8" s="34" t="s">
        <v>20</v>
      </c>
      <c r="D8" s="61">
        <v>90211</v>
      </c>
      <c r="E8" s="62"/>
      <c r="F8" s="63"/>
    </row>
    <row r="9" spans="1:8" s="37" customFormat="1">
      <c r="A9" s="66" t="s">
        <v>10</v>
      </c>
      <c r="B9" s="39"/>
      <c r="C9" s="43"/>
      <c r="D9" s="35"/>
      <c r="E9" s="67"/>
      <c r="F9" s="68"/>
    </row>
    <row r="10" spans="1:8" s="37" customFormat="1">
      <c r="A10" s="66"/>
      <c r="B10" s="39"/>
      <c r="C10" s="43"/>
      <c r="D10" s="35"/>
      <c r="E10" s="67"/>
      <c r="F10" s="68"/>
    </row>
    <row r="11" spans="1:8" s="37" customFormat="1">
      <c r="A11" s="66"/>
      <c r="B11" s="39"/>
      <c r="C11" s="43"/>
      <c r="D11" s="35"/>
      <c r="E11" s="67"/>
      <c r="F11" s="68"/>
    </row>
    <row r="12" spans="1:8" s="37" customFormat="1" ht="15" customHeight="1">
      <c r="A12" s="66"/>
      <c r="B12" s="44"/>
      <c r="C12" s="34"/>
      <c r="D12" s="35"/>
      <c r="E12" s="67"/>
      <c r="F12" s="68"/>
    </row>
    <row r="13" spans="1:8" s="31" customFormat="1">
      <c r="A13" s="66"/>
      <c r="B13" s="44"/>
      <c r="C13" s="43"/>
      <c r="D13" s="35"/>
      <c r="E13" s="69"/>
      <c r="F13" s="70"/>
      <c r="G13" s="30"/>
    </row>
    <row r="14" spans="1:8" s="31" customFormat="1">
      <c r="A14" s="66"/>
      <c r="B14" s="46"/>
      <c r="C14" s="34"/>
      <c r="D14" s="35"/>
      <c r="E14" s="69"/>
      <c r="F14" s="70"/>
      <c r="G14" s="30"/>
    </row>
    <row r="15" spans="1:8" s="31" customFormat="1">
      <c r="A15" s="66"/>
      <c r="B15" s="46"/>
      <c r="C15" s="34"/>
      <c r="D15" s="35"/>
      <c r="E15" s="69"/>
      <c r="F15" s="70"/>
      <c r="G15" s="30"/>
    </row>
    <row r="16" spans="1:8" s="31" customFormat="1">
      <c r="A16" s="66"/>
      <c r="B16" s="46"/>
      <c r="C16" s="34"/>
      <c r="D16" s="35"/>
      <c r="E16" s="69"/>
      <c r="F16" s="70"/>
      <c r="G16" s="30"/>
    </row>
    <row r="17" spans="1:7" s="31" customFormat="1">
      <c r="A17" s="66"/>
      <c r="B17" s="46"/>
      <c r="C17" s="34"/>
      <c r="D17" s="35"/>
      <c r="E17" s="69"/>
      <c r="F17" s="70"/>
      <c r="G17" s="30"/>
    </row>
    <row r="18" spans="1:7" s="31" customFormat="1">
      <c r="A18" s="66"/>
      <c r="B18" s="46"/>
      <c r="C18" s="34"/>
      <c r="D18" s="35"/>
      <c r="E18" s="69"/>
      <c r="F18" s="70"/>
      <c r="G18" s="30"/>
    </row>
    <row r="19" spans="1:7" s="31" customFormat="1">
      <c r="A19" s="66"/>
      <c r="B19" s="46"/>
      <c r="C19" s="34"/>
      <c r="D19" s="35"/>
      <c r="E19" s="69"/>
      <c r="F19" s="70"/>
      <c r="G19" s="30"/>
    </row>
    <row r="20" spans="1:7" s="31" customFormat="1">
      <c r="A20" s="66"/>
      <c r="B20" s="46"/>
      <c r="C20" s="34"/>
      <c r="D20" s="35"/>
      <c r="E20" s="69"/>
      <c r="F20" s="70"/>
      <c r="G20" s="30"/>
    </row>
    <row r="21" spans="1:7" s="31" customFormat="1">
      <c r="A21" s="66"/>
      <c r="B21" s="46"/>
      <c r="C21" s="34"/>
      <c r="D21" s="35"/>
      <c r="E21" s="69"/>
      <c r="F21" s="70"/>
      <c r="G21" s="30"/>
    </row>
    <row r="22" spans="1:7" s="31" customFormat="1">
      <c r="A22" s="66"/>
      <c r="B22" s="46"/>
      <c r="C22" s="34"/>
      <c r="D22" s="35"/>
      <c r="E22" s="69"/>
      <c r="F22" s="70"/>
      <c r="G22" s="30"/>
    </row>
    <row r="23" spans="1:7" s="31" customFormat="1">
      <c r="A23" s="66"/>
      <c r="B23" s="46"/>
      <c r="C23" s="34"/>
      <c r="D23" s="35"/>
      <c r="E23" s="69"/>
      <c r="F23" s="70"/>
      <c r="G23" s="30"/>
    </row>
    <row r="24" spans="1:7" s="31" customFormat="1">
      <c r="A24" s="66"/>
      <c r="B24" s="46"/>
      <c r="C24" s="34"/>
      <c r="D24" s="35"/>
      <c r="E24" s="69"/>
      <c r="F24" s="70"/>
      <c r="G24" s="30"/>
    </row>
    <row r="25" spans="1:7" s="31" customFormat="1">
      <c r="A25" s="66"/>
      <c r="B25" s="46"/>
      <c r="C25" s="34"/>
      <c r="D25" s="35"/>
      <c r="E25" s="69"/>
      <c r="F25" s="70"/>
      <c r="G25" s="30"/>
    </row>
    <row r="26" spans="1:7" s="31" customFormat="1">
      <c r="A26" s="66"/>
      <c r="B26" s="46"/>
      <c r="C26" s="34"/>
      <c r="D26" s="35"/>
      <c r="E26" s="69"/>
      <c r="F26" s="70"/>
      <c r="G26" s="30"/>
    </row>
    <row r="27" spans="1:7" s="31" customFormat="1">
      <c r="A27" s="66"/>
      <c r="B27" s="46"/>
      <c r="C27" s="34"/>
      <c r="D27" s="35"/>
      <c r="E27" s="69"/>
      <c r="F27" s="70"/>
      <c r="G27" s="30"/>
    </row>
    <row r="28" spans="1:7" s="31" customFormat="1">
      <c r="A28" s="66"/>
      <c r="B28" s="46"/>
      <c r="C28" s="34"/>
      <c r="D28" s="35"/>
      <c r="E28" s="69"/>
      <c r="F28" s="70"/>
      <c r="G28" s="30"/>
    </row>
    <row r="29" spans="1:7" s="31" customFormat="1">
      <c r="A29" s="66"/>
      <c r="B29" s="46"/>
      <c r="C29" s="34"/>
      <c r="D29" s="35"/>
      <c r="E29" s="69"/>
      <c r="F29" s="70"/>
      <c r="G29" s="30"/>
    </row>
    <row r="30" spans="1:7" s="31" customFormat="1">
      <c r="A30" s="66"/>
      <c r="B30" s="46"/>
      <c r="C30" s="34"/>
      <c r="D30" s="35"/>
      <c r="E30" s="69"/>
      <c r="F30" s="70"/>
      <c r="G30" s="30"/>
    </row>
    <row r="31" spans="1:7" s="31" customFormat="1">
      <c r="A31" s="66"/>
      <c r="B31" s="46"/>
      <c r="C31" s="34"/>
      <c r="D31" s="35"/>
      <c r="E31" s="69"/>
      <c r="F31" s="70"/>
      <c r="G31" s="30"/>
    </row>
    <row r="32" spans="1:7" s="31" customFormat="1">
      <c r="A32" s="66"/>
      <c r="B32" s="46"/>
      <c r="C32" s="34"/>
      <c r="D32" s="35"/>
      <c r="E32" s="69"/>
      <c r="F32" s="70"/>
      <c r="G32" s="30"/>
    </row>
    <row r="33" spans="1:8" s="31" customFormat="1">
      <c r="A33" s="66"/>
      <c r="B33" s="46"/>
      <c r="C33" s="34"/>
      <c r="D33" s="35"/>
      <c r="E33" s="69"/>
      <c r="F33" s="70"/>
      <c r="G33" s="30"/>
    </row>
    <row r="34" spans="1:8" s="31" customFormat="1">
      <c r="A34" s="66"/>
      <c r="B34" s="46"/>
      <c r="C34" s="34"/>
      <c r="D34" s="35"/>
      <c r="E34" s="69"/>
      <c r="F34" s="70"/>
      <c r="G34" s="30"/>
    </row>
    <row r="35" spans="1:8" s="31" customFormat="1">
      <c r="A35" s="66"/>
      <c r="B35" s="46"/>
      <c r="C35" s="34"/>
      <c r="D35" s="35"/>
      <c r="E35" s="69"/>
      <c r="F35" s="70"/>
      <c r="G35" s="30"/>
    </row>
    <row r="36" spans="1:8" s="31" customFormat="1">
      <c r="A36" s="66"/>
      <c r="B36" s="46"/>
      <c r="C36" s="34"/>
      <c r="D36" s="35"/>
      <c r="E36" s="69"/>
      <c r="F36" s="70"/>
      <c r="G36" s="30"/>
    </row>
    <row r="37" spans="1:8" s="31" customFormat="1">
      <c r="A37" s="66"/>
      <c r="B37" s="46"/>
      <c r="C37" s="34"/>
      <c r="D37" s="35"/>
      <c r="E37" s="69"/>
      <c r="F37" s="70"/>
      <c r="G37" s="30"/>
    </row>
    <row r="38" spans="1:8" s="31" customFormat="1">
      <c r="A38" s="66"/>
      <c r="B38" s="46"/>
      <c r="C38" s="34"/>
      <c r="D38" s="35"/>
      <c r="E38" s="69"/>
      <c r="F38" s="70"/>
      <c r="G38" s="30"/>
    </row>
    <row r="39" spans="1:8" s="31" customFormat="1">
      <c r="A39" s="66"/>
      <c r="B39" s="46"/>
      <c r="C39" s="34"/>
      <c r="D39" s="35"/>
      <c r="E39" s="69"/>
      <c r="F39" s="70"/>
      <c r="G39" s="30"/>
    </row>
    <row r="40" spans="1:8" s="31" customFormat="1">
      <c r="A40" s="66"/>
      <c r="B40" s="46"/>
      <c r="C40" s="34"/>
      <c r="D40" s="35"/>
      <c r="E40" s="69"/>
      <c r="F40" s="70"/>
      <c r="G40" s="30"/>
    </row>
    <row r="41" spans="1:8" s="31" customFormat="1">
      <c r="A41" s="66"/>
      <c r="B41" s="46"/>
      <c r="C41" s="34"/>
      <c r="D41" s="35"/>
      <c r="E41" s="69"/>
      <c r="F41" s="70"/>
      <c r="G41" s="30"/>
    </row>
    <row r="42" spans="1:8" s="31" customFormat="1">
      <c r="A42" s="66"/>
      <c r="B42" s="46"/>
      <c r="C42" s="34"/>
      <c r="D42" s="35"/>
      <c r="E42" s="69"/>
      <c r="F42" s="70"/>
      <c r="G42" s="30"/>
    </row>
    <row r="43" spans="1:8" s="31" customFormat="1">
      <c r="A43" s="66"/>
      <c r="B43" s="46"/>
      <c r="C43" s="34"/>
      <c r="D43" s="35"/>
      <c r="E43" s="69"/>
      <c r="F43" s="70"/>
      <c r="G43" s="30"/>
    </row>
    <row r="44" spans="1:8" s="31" customFormat="1">
      <c r="A44" s="66"/>
      <c r="B44" s="46"/>
      <c r="C44" s="34"/>
      <c r="D44" s="35"/>
      <c r="E44" s="69"/>
      <c r="F44" s="70"/>
      <c r="G44" s="30"/>
    </row>
    <row r="45" spans="1:8" s="31" customFormat="1">
      <c r="A45" s="66"/>
      <c r="B45" s="46"/>
      <c r="C45" s="34"/>
      <c r="D45" s="35"/>
      <c r="E45" s="69"/>
      <c r="F45" s="70"/>
      <c r="G45" s="30"/>
    </row>
    <row r="46" spans="1:8">
      <c r="A46" s="540" t="s">
        <v>14</v>
      </c>
      <c r="B46" s="562"/>
      <c r="C46" s="562"/>
      <c r="D46" s="562"/>
      <c r="E46" s="562"/>
      <c r="F46" s="71"/>
      <c r="G46" s="52"/>
      <c r="H46" s="30"/>
    </row>
    <row r="47" spans="1:8" s="26" customFormat="1" ht="15.3" thickBot="1">
      <c r="A47" s="542" t="s">
        <v>15</v>
      </c>
      <c r="B47" s="563"/>
      <c r="C47" s="563"/>
      <c r="D47" s="563"/>
      <c r="E47" s="563"/>
      <c r="F47" s="72"/>
    </row>
  </sheetData>
  <mergeCells count="8">
    <mergeCell ref="A46:E46"/>
    <mergeCell ref="A47:E47"/>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85" orientation="portrait" r:id="rId1"/>
  <headerFooter alignWithMargins="0">
    <oddHeader>&amp;CGravel Road and Associated Works</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L46"/>
  <sheetViews>
    <sheetView view="pageBreakPreview" topLeftCell="A29" zoomScale="115" zoomScaleNormal="100" zoomScaleSheetLayoutView="115" workbookViewId="0">
      <selection activeCell="F46" sqref="F46"/>
    </sheetView>
  </sheetViews>
  <sheetFormatPr defaultColWidth="9.15625" defaultRowHeight="15"/>
  <cols>
    <col min="1" max="1" width="7.47265625" style="53" customWidth="1"/>
    <col min="2" max="2" width="46.3125" style="30" customWidth="1"/>
    <col min="3" max="3" width="5.734375" style="52" customWidth="1"/>
    <col min="4" max="4" width="9.7890625" style="54" customWidth="1"/>
    <col min="5" max="5" width="8.5234375" style="55" customWidth="1"/>
    <col min="6" max="6" width="14.05078125" style="56" customWidth="1"/>
    <col min="7" max="7" width="12.26171875" style="37" customWidth="1"/>
    <col min="8" max="8" width="19.47265625" style="75" customWidth="1"/>
    <col min="9" max="9" width="9.5234375" style="37" bestFit="1" customWidth="1"/>
    <col min="10" max="10" width="14.1015625" style="37" customWidth="1"/>
    <col min="11" max="11" width="10.5234375" style="37" bestFit="1" customWidth="1"/>
    <col min="12" max="16384" width="9.15625" style="37"/>
  </cols>
  <sheetData>
    <row r="1" spans="1:12" s="73" customFormat="1">
      <c r="A1" s="544" t="s">
        <v>21</v>
      </c>
      <c r="B1" s="545"/>
      <c r="C1" s="545"/>
      <c r="D1" s="545"/>
      <c r="E1" s="545"/>
      <c r="F1" s="546"/>
      <c r="G1" s="73">
        <v>698890</v>
      </c>
      <c r="H1" s="74"/>
    </row>
    <row r="2" spans="1:12" s="73" customFormat="1" ht="15.3" thickBot="1">
      <c r="A2" s="547" t="s">
        <v>22</v>
      </c>
      <c r="B2" s="548"/>
      <c r="C2" s="548"/>
      <c r="D2" s="548"/>
      <c r="E2" s="548"/>
      <c r="F2" s="549"/>
      <c r="H2" s="74"/>
    </row>
    <row r="3" spans="1:12" s="48" customFormat="1">
      <c r="A3" s="558" t="s">
        <v>2</v>
      </c>
      <c r="B3" s="560" t="s">
        <v>3</v>
      </c>
      <c r="C3" s="560" t="s">
        <v>4</v>
      </c>
      <c r="D3" s="561" t="s">
        <v>5</v>
      </c>
      <c r="E3" s="24" t="s">
        <v>6</v>
      </c>
      <c r="F3" s="25" t="s">
        <v>7</v>
      </c>
      <c r="H3" s="47"/>
    </row>
    <row r="4" spans="1:12">
      <c r="A4" s="559"/>
      <c r="B4" s="552"/>
      <c r="C4" s="552"/>
      <c r="D4" s="553"/>
      <c r="E4" s="28" t="s">
        <v>8</v>
      </c>
      <c r="F4" s="29" t="s">
        <v>8</v>
      </c>
      <c r="H4" s="75">
        <v>117480000</v>
      </c>
      <c r="J4" s="75">
        <f>H4-J5</f>
        <v>105732000</v>
      </c>
    </row>
    <row r="5" spans="1:12" ht="58.8">
      <c r="A5" s="58"/>
      <c r="B5" s="532" t="s">
        <v>596</v>
      </c>
      <c r="C5" s="34"/>
      <c r="D5" s="35"/>
      <c r="E5" s="36"/>
      <c r="F5" s="65"/>
      <c r="G5" s="37">
        <f>J4/550</f>
        <v>192240</v>
      </c>
      <c r="J5" s="37">
        <f>0.1*H4</f>
        <v>11748000</v>
      </c>
    </row>
    <row r="6" spans="1:12" ht="20.25" customHeight="1">
      <c r="A6" s="42"/>
      <c r="B6" s="39"/>
      <c r="C6" s="60"/>
      <c r="D6" s="61"/>
      <c r="E6" s="465"/>
      <c r="F6" s="63"/>
      <c r="G6" s="128">
        <f>G5+D7</f>
        <v>532540</v>
      </c>
      <c r="H6" s="37">
        <f>H4/550</f>
        <v>213600</v>
      </c>
    </row>
    <row r="7" spans="1:12">
      <c r="A7" s="32">
        <v>5.01</v>
      </c>
      <c r="B7" s="39" t="s">
        <v>23</v>
      </c>
      <c r="C7" s="34" t="s">
        <v>20</v>
      </c>
      <c r="D7" s="77">
        <v>340300</v>
      </c>
      <c r="E7" s="67"/>
      <c r="F7" s="49"/>
      <c r="G7" s="128">
        <f>D7-D15</f>
        <v>250398</v>
      </c>
      <c r="H7" s="37">
        <v>608988</v>
      </c>
      <c r="J7" s="78"/>
      <c r="K7" s="78"/>
      <c r="L7" s="37">
        <v>130363.20000000001</v>
      </c>
    </row>
    <row r="8" spans="1:12">
      <c r="A8" s="42" t="s">
        <v>10</v>
      </c>
      <c r="B8" s="39" t="s">
        <v>10</v>
      </c>
      <c r="C8" s="34"/>
      <c r="D8" s="476"/>
      <c r="E8" s="465"/>
      <c r="F8" s="63"/>
      <c r="G8" s="37">
        <f>J5/1000</f>
        <v>11748</v>
      </c>
      <c r="H8" s="37">
        <f>H6*0.1</f>
        <v>21360</v>
      </c>
    </row>
    <row r="9" spans="1:12">
      <c r="A9" s="32">
        <v>5.0199999999999996</v>
      </c>
      <c r="B9" s="39" t="s">
        <v>24</v>
      </c>
      <c r="C9" s="43" t="s">
        <v>20</v>
      </c>
      <c r="D9" s="77">
        <f>D7*0.1</f>
        <v>34030</v>
      </c>
      <c r="E9" s="67"/>
      <c r="F9" s="49"/>
      <c r="G9" s="128">
        <f>D9+G8</f>
        <v>45778</v>
      </c>
      <c r="H9" s="37"/>
    </row>
    <row r="10" spans="1:12">
      <c r="A10" s="32" t="s">
        <v>10</v>
      </c>
      <c r="B10" s="39"/>
      <c r="C10" s="43"/>
      <c r="D10" s="77"/>
      <c r="E10" s="67"/>
      <c r="F10" s="63"/>
      <c r="H10" s="37"/>
    </row>
    <row r="11" spans="1:12">
      <c r="A11" s="32">
        <v>5.03</v>
      </c>
      <c r="B11" s="39" t="s">
        <v>25</v>
      </c>
      <c r="C11" s="43" t="s">
        <v>20</v>
      </c>
      <c r="D11" s="77">
        <v>697143</v>
      </c>
      <c r="E11" s="67"/>
      <c r="F11" s="63"/>
      <c r="G11" s="37">
        <v>350</v>
      </c>
      <c r="H11" s="37">
        <f>0.3*G5</f>
        <v>57672</v>
      </c>
      <c r="J11" s="78"/>
      <c r="K11" s="78"/>
      <c r="L11" s="37">
        <v>69145.200000000012</v>
      </c>
    </row>
    <row r="12" spans="1:12">
      <c r="A12" s="32"/>
      <c r="B12" s="1"/>
      <c r="C12" s="34"/>
      <c r="D12" s="77"/>
      <c r="E12" s="67"/>
      <c r="F12" s="63"/>
      <c r="H12" s="37">
        <v>57672</v>
      </c>
    </row>
    <row r="13" spans="1:12" ht="15" customHeight="1">
      <c r="A13" s="32">
        <v>5.04</v>
      </c>
      <c r="B13" s="1" t="s">
        <v>26</v>
      </c>
      <c r="C13" s="43" t="s">
        <v>20</v>
      </c>
      <c r="D13" s="77">
        <f>D11*0.1</f>
        <v>69714.3</v>
      </c>
      <c r="E13" s="466"/>
      <c r="F13" s="81"/>
      <c r="H13" s="128">
        <f>H12+D11</f>
        <v>754815</v>
      </c>
    </row>
    <row r="14" spans="1:12">
      <c r="A14" s="32"/>
      <c r="B14" s="80"/>
      <c r="C14" s="34"/>
      <c r="D14" s="77"/>
      <c r="E14" s="466"/>
      <c r="F14" s="81"/>
      <c r="G14" s="37">
        <v>89901.558129999961</v>
      </c>
      <c r="H14" s="75">
        <v>219622</v>
      </c>
    </row>
    <row r="15" spans="1:12" s="75" customFormat="1" ht="77.400000000000006" customHeight="1">
      <c r="A15" s="32">
        <v>5.05</v>
      </c>
      <c r="B15" s="1" t="s">
        <v>573</v>
      </c>
      <c r="C15" s="43" t="s">
        <v>563</v>
      </c>
      <c r="D15" s="77">
        <v>89902</v>
      </c>
      <c r="E15" s="466"/>
      <c r="F15" s="81"/>
      <c r="G15" s="37"/>
      <c r="H15" s="75">
        <f>300/250</f>
        <v>1.2</v>
      </c>
      <c r="I15" s="75">
        <f>H15*'Bill No 10'!D6</f>
        <v>98152.8</v>
      </c>
    </row>
    <row r="16" spans="1:12">
      <c r="A16" s="32"/>
      <c r="B16" s="80"/>
      <c r="C16" s="34"/>
      <c r="D16" s="77"/>
      <c r="E16" s="466"/>
      <c r="F16" s="81"/>
      <c r="I16" s="537">
        <v>608988</v>
      </c>
      <c r="J16" s="37">
        <v>697143</v>
      </c>
    </row>
    <row r="17" spans="1:9" s="75" customFormat="1" ht="30">
      <c r="A17" s="32">
        <v>5.0599999999999996</v>
      </c>
      <c r="B17" s="1" t="s">
        <v>562</v>
      </c>
      <c r="C17" s="34" t="s">
        <v>20</v>
      </c>
      <c r="D17" s="77">
        <v>8798</v>
      </c>
      <c r="E17" s="466"/>
      <c r="F17" s="81"/>
      <c r="G17" s="37">
        <v>180</v>
      </c>
      <c r="I17" s="538">
        <v>340300</v>
      </c>
    </row>
    <row r="18" spans="1:9" s="75" customFormat="1">
      <c r="A18" s="32"/>
      <c r="B18" s="80"/>
      <c r="C18" s="34"/>
      <c r="D18" s="77"/>
      <c r="E18" s="466"/>
      <c r="F18" s="81"/>
      <c r="G18" s="37"/>
    </row>
    <row r="19" spans="1:9" s="75" customFormat="1">
      <c r="A19" s="32">
        <v>5.09</v>
      </c>
      <c r="B19" s="80" t="s">
        <v>27</v>
      </c>
      <c r="C19" s="34" t="s">
        <v>20</v>
      </c>
      <c r="D19" s="77">
        <v>105</v>
      </c>
      <c r="E19" s="466"/>
      <c r="F19" s="81"/>
      <c r="G19" s="37">
        <v>400</v>
      </c>
    </row>
    <row r="20" spans="1:9" s="75" customFormat="1">
      <c r="A20" s="32"/>
      <c r="B20" s="80"/>
      <c r="C20" s="34"/>
      <c r="D20" s="77"/>
      <c r="E20" s="466"/>
      <c r="F20" s="81"/>
      <c r="G20" s="37"/>
    </row>
    <row r="21" spans="1:9" s="75" customFormat="1" ht="45">
      <c r="A21" s="32">
        <v>5.0999999999999996</v>
      </c>
      <c r="B21" s="1" t="s">
        <v>28</v>
      </c>
      <c r="C21" s="34" t="s">
        <v>18</v>
      </c>
      <c r="D21" s="77">
        <v>960</v>
      </c>
      <c r="E21" s="466"/>
      <c r="F21" s="81"/>
      <c r="G21" s="37"/>
    </row>
    <row r="22" spans="1:9" s="75" customFormat="1">
      <c r="A22" s="66"/>
      <c r="B22" s="46"/>
      <c r="C22" s="34"/>
      <c r="D22" s="77"/>
      <c r="E22" s="466"/>
      <c r="F22" s="81"/>
      <c r="G22" s="37"/>
    </row>
    <row r="23" spans="1:9" s="75" customFormat="1">
      <c r="A23" s="66"/>
      <c r="B23" s="46"/>
      <c r="C23" s="34"/>
      <c r="D23" s="77"/>
      <c r="E23" s="466"/>
      <c r="F23" s="81"/>
      <c r="G23" s="37"/>
    </row>
    <row r="24" spans="1:9" s="75" customFormat="1">
      <c r="A24" s="66"/>
      <c r="B24" s="46"/>
      <c r="C24" s="34"/>
      <c r="D24" s="77"/>
      <c r="E24" s="466"/>
      <c r="F24" s="81"/>
      <c r="G24" s="82">
        <v>8178138</v>
      </c>
    </row>
    <row r="25" spans="1:9" s="75" customFormat="1">
      <c r="A25" s="66"/>
      <c r="B25" s="46"/>
      <c r="C25" s="34"/>
      <c r="D25" s="77"/>
      <c r="E25" s="466"/>
      <c r="F25" s="81"/>
      <c r="G25" s="37"/>
    </row>
    <row r="26" spans="1:9" s="75" customFormat="1">
      <c r="A26" s="66"/>
      <c r="B26" s="46"/>
      <c r="C26" s="34"/>
      <c r="D26" s="77"/>
      <c r="E26" s="466"/>
      <c r="F26" s="81"/>
      <c r="G26" s="37"/>
    </row>
    <row r="27" spans="1:9" s="75" customFormat="1">
      <c r="A27" s="66"/>
      <c r="B27" s="46"/>
      <c r="C27" s="34"/>
      <c r="D27" s="77"/>
      <c r="E27" s="466"/>
      <c r="F27" s="81"/>
      <c r="G27" s="37"/>
    </row>
    <row r="28" spans="1:9" s="75" customFormat="1">
      <c r="A28" s="66"/>
      <c r="B28" s="46"/>
      <c r="C28" s="34"/>
      <c r="D28" s="77"/>
      <c r="E28" s="466"/>
      <c r="F28" s="81"/>
      <c r="G28" s="37"/>
    </row>
    <row r="29" spans="1:9" s="75" customFormat="1">
      <c r="A29" s="66"/>
      <c r="B29" s="46"/>
      <c r="C29" s="34"/>
      <c r="D29" s="77"/>
      <c r="E29" s="466"/>
      <c r="F29" s="81"/>
      <c r="G29" s="37"/>
    </row>
    <row r="30" spans="1:9" s="75" customFormat="1">
      <c r="A30" s="66"/>
      <c r="B30" s="46"/>
      <c r="C30" s="34"/>
      <c r="D30" s="77"/>
      <c r="E30" s="466"/>
      <c r="F30" s="81"/>
      <c r="G30" s="37"/>
    </row>
    <row r="31" spans="1:9" s="75" customFormat="1">
      <c r="A31" s="66"/>
      <c r="B31" s="46"/>
      <c r="C31" s="34"/>
      <c r="D31" s="35"/>
      <c r="E31" s="466"/>
      <c r="F31" s="81"/>
      <c r="G31" s="37"/>
    </row>
    <row r="32" spans="1:9" s="75" customFormat="1">
      <c r="A32" s="66"/>
      <c r="B32" s="46"/>
      <c r="C32" s="34"/>
      <c r="D32" s="35"/>
      <c r="E32" s="466"/>
      <c r="F32" s="81"/>
      <c r="G32" s="37"/>
    </row>
    <row r="33" spans="1:8" s="75" customFormat="1">
      <c r="A33" s="66"/>
      <c r="B33" s="46"/>
      <c r="C33" s="34"/>
      <c r="D33" s="35"/>
      <c r="E33" s="466"/>
      <c r="F33" s="81"/>
      <c r="G33" s="37"/>
    </row>
    <row r="34" spans="1:8" s="75" customFormat="1">
      <c r="A34" s="66"/>
      <c r="B34" s="46"/>
      <c r="C34" s="34"/>
      <c r="D34" s="35"/>
      <c r="E34" s="466"/>
      <c r="F34" s="81"/>
      <c r="G34" s="37"/>
    </row>
    <row r="35" spans="1:8" s="75" customFormat="1">
      <c r="A35" s="66"/>
      <c r="B35" s="46"/>
      <c r="C35" s="34"/>
      <c r="D35" s="35"/>
      <c r="E35" s="466"/>
      <c r="F35" s="81"/>
      <c r="G35" s="37"/>
    </row>
    <row r="36" spans="1:8" s="75" customFormat="1">
      <c r="A36" s="66"/>
      <c r="B36" s="46"/>
      <c r="C36" s="34"/>
      <c r="D36" s="35"/>
      <c r="E36" s="466"/>
      <c r="F36" s="81"/>
      <c r="G36" s="37"/>
    </row>
    <row r="37" spans="1:8" s="75" customFormat="1">
      <c r="A37" s="66"/>
      <c r="B37" s="46"/>
      <c r="C37" s="34"/>
      <c r="D37" s="35"/>
      <c r="E37" s="466"/>
      <c r="F37" s="81"/>
      <c r="G37" s="37"/>
    </row>
    <row r="38" spans="1:8" s="75" customFormat="1">
      <c r="A38" s="66"/>
      <c r="B38" s="46"/>
      <c r="C38" s="34"/>
      <c r="D38" s="35"/>
      <c r="E38" s="466"/>
      <c r="F38" s="81"/>
      <c r="G38" s="37"/>
    </row>
    <row r="39" spans="1:8" s="75" customFormat="1">
      <c r="A39" s="66"/>
      <c r="B39" s="46"/>
      <c r="C39" s="34"/>
      <c r="D39" s="35"/>
      <c r="E39" s="69"/>
      <c r="F39" s="81"/>
      <c r="G39" s="37"/>
    </row>
    <row r="40" spans="1:8" s="75" customFormat="1">
      <c r="A40" s="66"/>
      <c r="B40" s="46"/>
      <c r="C40" s="34"/>
      <c r="D40" s="35"/>
      <c r="E40" s="69"/>
      <c r="F40" s="81"/>
      <c r="G40" s="37"/>
    </row>
    <row r="41" spans="1:8" s="75" customFormat="1">
      <c r="A41" s="66"/>
      <c r="B41" s="46"/>
      <c r="C41" s="34"/>
      <c r="D41" s="35"/>
      <c r="E41" s="69"/>
      <c r="F41" s="81"/>
      <c r="G41" s="37"/>
    </row>
    <row r="42" spans="1:8" s="75" customFormat="1">
      <c r="A42" s="66"/>
      <c r="B42" s="46"/>
      <c r="C42" s="34"/>
      <c r="D42" s="35"/>
      <c r="E42" s="69"/>
      <c r="F42" s="81"/>
      <c r="G42" s="37"/>
    </row>
    <row r="43" spans="1:8" s="75" customFormat="1">
      <c r="A43" s="66"/>
      <c r="B43" s="46"/>
      <c r="C43" s="34"/>
      <c r="D43" s="35"/>
      <c r="E43" s="69"/>
      <c r="F43" s="70"/>
      <c r="G43" s="37"/>
    </row>
    <row r="44" spans="1:8" s="75" customFormat="1">
      <c r="A44" s="66"/>
      <c r="B44" s="46"/>
      <c r="C44" s="34"/>
      <c r="D44" s="35"/>
      <c r="E44" s="69"/>
      <c r="F44" s="70"/>
      <c r="G44" s="37"/>
    </row>
    <row r="45" spans="1:8">
      <c r="A45" s="540" t="s">
        <v>14</v>
      </c>
      <c r="B45" s="562"/>
      <c r="C45" s="562"/>
      <c r="D45" s="562"/>
      <c r="E45" s="562"/>
      <c r="F45" s="71"/>
      <c r="G45" s="52"/>
      <c r="H45" s="37"/>
    </row>
    <row r="46" spans="1:8" s="48" customFormat="1" ht="15.3" customHeight="1" thickBot="1">
      <c r="A46" s="542" t="s">
        <v>15</v>
      </c>
      <c r="B46" s="563"/>
      <c r="C46" s="563"/>
      <c r="D46" s="563"/>
      <c r="E46" s="563"/>
      <c r="F46" s="72"/>
    </row>
  </sheetData>
  <mergeCells count="8">
    <mergeCell ref="A45:E45"/>
    <mergeCell ref="A46:E46"/>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82" firstPageNumber="4" orientation="portrait" r:id="rId1"/>
  <headerFooter alignWithMargins="0">
    <oddHeader>&amp;CGravel Road and Associated Works</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H46"/>
  <sheetViews>
    <sheetView view="pageBreakPreview" zoomScale="140" zoomScaleNormal="100" zoomScaleSheetLayoutView="140" workbookViewId="0">
      <selection activeCell="E55" sqref="E55"/>
    </sheetView>
  </sheetViews>
  <sheetFormatPr defaultColWidth="9.15625" defaultRowHeight="15"/>
  <cols>
    <col min="1" max="1" width="7.62890625" style="50" bestFit="1" customWidth="1"/>
    <col min="2" max="2" width="39.47265625" style="37" customWidth="1"/>
    <col min="3" max="3" width="8.15625" style="52" customWidth="1"/>
    <col min="4" max="4" width="9.15625" style="54" customWidth="1"/>
    <col min="5" max="5" width="11.7890625" style="55" customWidth="1"/>
    <col min="6" max="6" width="13.1015625" style="56" customWidth="1"/>
    <col min="7" max="7" width="9.15625" style="37" customWidth="1"/>
    <col min="8" max="8" width="19.47265625" style="75" customWidth="1"/>
    <col min="9" max="16384" width="9.15625" style="37"/>
  </cols>
  <sheetData>
    <row r="1" spans="1:8" s="73" customFormat="1">
      <c r="A1" s="544" t="s">
        <v>29</v>
      </c>
      <c r="B1" s="545"/>
      <c r="C1" s="545"/>
      <c r="D1" s="545"/>
      <c r="E1" s="545"/>
      <c r="F1" s="546"/>
      <c r="H1" s="74"/>
    </row>
    <row r="2" spans="1:8" s="73" customFormat="1" ht="15.3" thickBot="1">
      <c r="A2" s="568" t="s">
        <v>30</v>
      </c>
      <c r="B2" s="569"/>
      <c r="C2" s="569"/>
      <c r="D2" s="569"/>
      <c r="E2" s="569"/>
      <c r="F2" s="570"/>
      <c r="H2" s="74"/>
    </row>
    <row r="3" spans="1:8" s="48" customFormat="1">
      <c r="A3" s="571" t="s">
        <v>2</v>
      </c>
      <c r="B3" s="572" t="s">
        <v>3</v>
      </c>
      <c r="C3" s="572" t="s">
        <v>4</v>
      </c>
      <c r="D3" s="574" t="s">
        <v>5</v>
      </c>
      <c r="E3" s="24" t="s">
        <v>6</v>
      </c>
      <c r="F3" s="25" t="s">
        <v>7</v>
      </c>
      <c r="H3" s="47"/>
    </row>
    <row r="4" spans="1:8">
      <c r="A4" s="551"/>
      <c r="B4" s="573"/>
      <c r="C4" s="573"/>
      <c r="D4" s="575"/>
      <c r="E4" s="28" t="s">
        <v>8</v>
      </c>
      <c r="F4" s="29" t="s">
        <v>8</v>
      </c>
    </row>
    <row r="5" spans="1:8" ht="54">
      <c r="A5" s="76"/>
      <c r="B5" s="534" t="s">
        <v>588</v>
      </c>
      <c r="C5" s="34"/>
      <c r="D5" s="35"/>
      <c r="E5" s="36"/>
      <c r="F5" s="59"/>
      <c r="H5" s="37"/>
    </row>
    <row r="6" spans="1:8">
      <c r="A6" s="42">
        <v>7.01</v>
      </c>
      <c r="B6" s="84" t="s">
        <v>31</v>
      </c>
      <c r="C6" s="34"/>
      <c r="D6" s="77"/>
      <c r="E6" s="62"/>
      <c r="F6" s="68"/>
      <c r="H6" s="37"/>
    </row>
    <row r="7" spans="1:8" ht="30">
      <c r="A7" s="42"/>
      <c r="B7" s="39" t="s">
        <v>32</v>
      </c>
      <c r="C7" s="34" t="s">
        <v>20</v>
      </c>
      <c r="D7" s="77">
        <v>126</v>
      </c>
      <c r="E7" s="112"/>
      <c r="F7" s="63"/>
      <c r="H7" s="37"/>
    </row>
    <row r="8" spans="1:8">
      <c r="A8" s="42"/>
      <c r="B8" s="85"/>
      <c r="C8" s="34"/>
      <c r="D8" s="77"/>
      <c r="E8" s="112"/>
      <c r="F8" s="63"/>
      <c r="H8" s="37"/>
    </row>
    <row r="9" spans="1:8">
      <c r="A9" s="42"/>
      <c r="B9" s="85" t="s">
        <v>33</v>
      </c>
      <c r="C9" s="34" t="s">
        <v>20</v>
      </c>
      <c r="D9" s="77">
        <v>726</v>
      </c>
      <c r="E9" s="112"/>
      <c r="F9" s="63"/>
      <c r="H9" s="37"/>
    </row>
    <row r="10" spans="1:8">
      <c r="A10" s="42"/>
      <c r="B10" s="85"/>
      <c r="C10" s="34"/>
      <c r="D10" s="77"/>
      <c r="E10" s="112"/>
      <c r="F10" s="63"/>
      <c r="H10" s="37"/>
    </row>
    <row r="11" spans="1:8">
      <c r="A11" s="42"/>
      <c r="B11" s="85" t="s">
        <v>34</v>
      </c>
      <c r="C11" s="34" t="s">
        <v>20</v>
      </c>
      <c r="D11" s="77">
        <v>1532</v>
      </c>
      <c r="E11" s="112"/>
      <c r="F11" s="63"/>
      <c r="H11" s="37"/>
    </row>
    <row r="12" spans="1:8">
      <c r="A12" s="42"/>
      <c r="B12" s="85"/>
      <c r="C12" s="34"/>
      <c r="D12" s="77"/>
      <c r="E12" s="112"/>
      <c r="F12" s="63"/>
      <c r="H12" s="37"/>
    </row>
    <row r="13" spans="1:8">
      <c r="A13" s="42"/>
      <c r="B13" s="441" t="s">
        <v>170</v>
      </c>
      <c r="C13" s="386" t="s">
        <v>20</v>
      </c>
      <c r="D13" s="474">
        <v>0</v>
      </c>
      <c r="E13" s="112"/>
      <c r="F13" s="63"/>
      <c r="H13" s="37"/>
    </row>
    <row r="14" spans="1:8">
      <c r="A14" s="42"/>
      <c r="B14" s="39"/>
      <c r="C14" s="34"/>
      <c r="D14" s="77"/>
      <c r="E14" s="112"/>
      <c r="F14" s="63"/>
      <c r="H14" s="37"/>
    </row>
    <row r="15" spans="1:8" ht="30">
      <c r="A15" s="32">
        <v>7.04</v>
      </c>
      <c r="B15" s="1" t="s">
        <v>35</v>
      </c>
      <c r="C15" s="34" t="s">
        <v>20</v>
      </c>
      <c r="D15" s="77">
        <v>240</v>
      </c>
      <c r="E15" s="345"/>
      <c r="F15" s="63"/>
      <c r="H15" s="37"/>
    </row>
    <row r="16" spans="1:8">
      <c r="A16" s="32"/>
      <c r="B16" s="1"/>
      <c r="C16" s="43"/>
      <c r="D16" s="77"/>
      <c r="E16" s="112"/>
      <c r="F16" s="63"/>
    </row>
    <row r="17" spans="1:8" s="75" customFormat="1">
      <c r="A17" s="32">
        <v>7.05</v>
      </c>
      <c r="B17" s="1" t="s">
        <v>36</v>
      </c>
      <c r="C17" s="34" t="s">
        <v>20</v>
      </c>
      <c r="D17" s="479">
        <v>1650</v>
      </c>
      <c r="E17" s="113"/>
      <c r="F17" s="63"/>
      <c r="G17" s="37"/>
    </row>
    <row r="18" spans="1:8" s="75" customFormat="1">
      <c r="A18" s="32"/>
      <c r="B18" s="80"/>
      <c r="C18" s="34"/>
      <c r="D18" s="77"/>
      <c r="E18" s="113"/>
      <c r="F18" s="81"/>
      <c r="G18" s="37"/>
    </row>
    <row r="19" spans="1:8" s="75" customFormat="1">
      <c r="A19" s="32">
        <v>7.07</v>
      </c>
      <c r="B19" s="1" t="s">
        <v>37</v>
      </c>
      <c r="C19" s="60" t="s">
        <v>18</v>
      </c>
      <c r="D19" s="77">
        <v>9620</v>
      </c>
      <c r="E19" s="113"/>
      <c r="F19" s="63"/>
      <c r="G19" s="37"/>
    </row>
    <row r="20" spans="1:8" s="75" customFormat="1">
      <c r="A20" s="32"/>
      <c r="B20" s="80"/>
      <c r="C20" s="34"/>
      <c r="D20" s="77"/>
      <c r="E20" s="113"/>
      <c r="F20" s="81"/>
      <c r="G20" s="37"/>
    </row>
    <row r="21" spans="1:8" s="75" customFormat="1">
      <c r="A21" s="32">
        <v>7.08</v>
      </c>
      <c r="B21" s="86" t="s">
        <v>38</v>
      </c>
      <c r="C21" s="60" t="s">
        <v>18</v>
      </c>
      <c r="D21" s="77">
        <f>H23*10</f>
        <v>9600</v>
      </c>
      <c r="E21" s="113"/>
      <c r="F21" s="63"/>
      <c r="G21" s="37"/>
    </row>
    <row r="22" spans="1:8" s="75" customFormat="1">
      <c r="A22" s="32"/>
      <c r="B22" s="80"/>
      <c r="C22" s="34"/>
      <c r="D22" s="77"/>
      <c r="E22" s="113"/>
      <c r="F22" s="81"/>
      <c r="G22" s="37"/>
    </row>
    <row r="23" spans="1:8" s="75" customFormat="1">
      <c r="A23" s="32">
        <v>7.09</v>
      </c>
      <c r="B23" s="80" t="s">
        <v>39</v>
      </c>
      <c r="C23" s="34" t="s">
        <v>20</v>
      </c>
      <c r="D23" s="77">
        <v>1920</v>
      </c>
      <c r="E23" s="113"/>
      <c r="F23" s="63"/>
      <c r="G23" s="37"/>
      <c r="H23" s="75">
        <f>D23/2</f>
        <v>960</v>
      </c>
    </row>
    <row r="24" spans="1:8" s="75" customFormat="1">
      <c r="A24" s="32"/>
      <c r="B24" s="80"/>
      <c r="C24" s="34"/>
      <c r="D24" s="77"/>
      <c r="E24" s="45"/>
      <c r="F24" s="63"/>
      <c r="G24" s="37"/>
    </row>
    <row r="25" spans="1:8" s="75" customFormat="1">
      <c r="A25" s="32"/>
      <c r="B25" s="80"/>
      <c r="C25" s="34"/>
      <c r="D25" s="77"/>
      <c r="E25" s="45"/>
      <c r="F25" s="63"/>
      <c r="G25" s="37"/>
    </row>
    <row r="26" spans="1:8" s="75" customFormat="1">
      <c r="A26" s="32"/>
      <c r="B26" s="80"/>
      <c r="C26" s="34"/>
      <c r="D26" s="35"/>
      <c r="E26" s="45"/>
      <c r="F26" s="63"/>
      <c r="G26" s="37"/>
    </row>
    <row r="27" spans="1:8" s="75" customFormat="1">
      <c r="A27" s="32"/>
      <c r="B27" s="80"/>
      <c r="C27" s="34"/>
      <c r="D27" s="35"/>
      <c r="E27" s="45"/>
      <c r="F27" s="63"/>
      <c r="G27" s="37"/>
    </row>
    <row r="28" spans="1:8" s="75" customFormat="1">
      <c r="A28" s="32"/>
      <c r="B28" s="80"/>
      <c r="C28" s="34"/>
      <c r="D28" s="35"/>
      <c r="E28" s="45"/>
      <c r="F28" s="63"/>
      <c r="G28" s="37"/>
    </row>
    <row r="29" spans="1:8" s="75" customFormat="1">
      <c r="A29" s="32"/>
      <c r="B29" s="80"/>
      <c r="C29" s="34"/>
      <c r="D29" s="35"/>
      <c r="E29" s="45"/>
      <c r="F29" s="63"/>
      <c r="G29" s="37"/>
    </row>
    <row r="30" spans="1:8" s="75" customFormat="1">
      <c r="A30" s="32"/>
      <c r="B30" s="80"/>
      <c r="C30" s="34"/>
      <c r="D30" s="35"/>
      <c r="E30" s="45"/>
      <c r="F30" s="63"/>
      <c r="G30" s="37"/>
    </row>
    <row r="31" spans="1:8" s="75" customFormat="1">
      <c r="A31" s="32"/>
      <c r="B31" s="80"/>
      <c r="C31" s="34"/>
      <c r="D31" s="35"/>
      <c r="E31" s="45"/>
      <c r="F31" s="63"/>
      <c r="G31" s="37"/>
    </row>
    <row r="32" spans="1:8" s="75" customFormat="1">
      <c r="A32" s="32"/>
      <c r="B32" s="80"/>
      <c r="C32" s="34"/>
      <c r="D32" s="35"/>
      <c r="E32" s="45"/>
      <c r="F32" s="63"/>
      <c r="G32" s="37"/>
    </row>
    <row r="33" spans="1:8" s="75" customFormat="1">
      <c r="A33" s="32"/>
      <c r="B33" s="80"/>
      <c r="C33" s="34"/>
      <c r="D33" s="35"/>
      <c r="E33" s="45"/>
      <c r="F33" s="63"/>
      <c r="G33" s="37"/>
    </row>
    <row r="34" spans="1:8" s="75" customFormat="1">
      <c r="A34" s="32"/>
      <c r="B34" s="80"/>
      <c r="C34" s="34"/>
      <c r="D34" s="35"/>
      <c r="E34" s="45"/>
      <c r="F34" s="63"/>
      <c r="G34" s="37"/>
    </row>
    <row r="35" spans="1:8" s="75" customFormat="1">
      <c r="A35" s="32"/>
      <c r="B35" s="80"/>
      <c r="C35" s="34"/>
      <c r="D35" s="35"/>
      <c r="E35" s="45"/>
      <c r="F35" s="63"/>
      <c r="G35" s="37"/>
    </row>
    <row r="36" spans="1:8" s="75" customFormat="1">
      <c r="A36" s="32"/>
      <c r="B36" s="80"/>
      <c r="C36" s="34"/>
      <c r="D36" s="35"/>
      <c r="E36" s="45"/>
      <c r="F36" s="63"/>
      <c r="G36" s="37"/>
    </row>
    <row r="37" spans="1:8" s="75" customFormat="1">
      <c r="A37" s="32"/>
      <c r="B37" s="80"/>
      <c r="C37" s="34"/>
      <c r="D37" s="35"/>
      <c r="E37" s="45"/>
      <c r="F37" s="63"/>
      <c r="G37" s="37"/>
    </row>
    <row r="38" spans="1:8" s="75" customFormat="1">
      <c r="A38" s="32"/>
      <c r="B38" s="80"/>
      <c r="C38" s="34"/>
      <c r="D38" s="35"/>
      <c r="E38" s="45"/>
      <c r="F38" s="63"/>
      <c r="G38" s="37"/>
    </row>
    <row r="39" spans="1:8" s="75" customFormat="1">
      <c r="A39" s="32"/>
      <c r="B39" s="80"/>
      <c r="C39" s="34"/>
      <c r="D39" s="35"/>
      <c r="E39" s="45"/>
      <c r="F39" s="63"/>
      <c r="G39" s="37"/>
    </row>
    <row r="40" spans="1:8" s="75" customFormat="1">
      <c r="A40" s="32"/>
      <c r="B40" s="80"/>
      <c r="C40" s="34"/>
      <c r="D40" s="35"/>
      <c r="E40" s="45"/>
      <c r="F40" s="63"/>
      <c r="G40" s="37"/>
    </row>
    <row r="41" spans="1:8" s="75" customFormat="1">
      <c r="A41" s="32"/>
      <c r="B41" s="80"/>
      <c r="C41" s="34"/>
      <c r="D41" s="35"/>
      <c r="E41" s="45"/>
      <c r="F41" s="63"/>
      <c r="G41" s="37"/>
    </row>
    <row r="42" spans="1:8" s="75" customFormat="1">
      <c r="A42" s="32"/>
      <c r="B42" s="80"/>
      <c r="C42" s="34"/>
      <c r="D42" s="35"/>
      <c r="E42" s="45"/>
      <c r="F42" s="63"/>
      <c r="G42" s="37"/>
    </row>
    <row r="43" spans="1:8" s="75" customFormat="1">
      <c r="A43" s="32"/>
      <c r="B43" s="80"/>
      <c r="C43" s="34"/>
      <c r="D43" s="35"/>
      <c r="E43" s="45"/>
      <c r="F43" s="63"/>
      <c r="G43" s="37"/>
    </row>
    <row r="44" spans="1:8" s="75" customFormat="1">
      <c r="A44" s="32"/>
      <c r="B44" s="80"/>
      <c r="C44" s="34"/>
      <c r="D44" s="35"/>
      <c r="E44" s="45"/>
      <c r="F44" s="70"/>
      <c r="G44" s="37"/>
    </row>
    <row r="45" spans="1:8" ht="15" customHeight="1">
      <c r="A45" s="564" t="s">
        <v>14</v>
      </c>
      <c r="B45" s="565"/>
      <c r="C45" s="565"/>
      <c r="D45" s="565"/>
      <c r="E45" s="566"/>
      <c r="F45" s="129"/>
      <c r="G45" s="52"/>
      <c r="H45" s="37"/>
    </row>
    <row r="46" spans="1:8" s="48" customFormat="1" ht="15.3" customHeight="1" thickBot="1">
      <c r="A46" s="556" t="s">
        <v>15</v>
      </c>
      <c r="B46" s="557"/>
      <c r="C46" s="557"/>
      <c r="D46" s="557"/>
      <c r="E46" s="567"/>
      <c r="F46" s="130"/>
    </row>
  </sheetData>
  <mergeCells count="8">
    <mergeCell ref="A45:E45"/>
    <mergeCell ref="A46:E46"/>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90" firstPageNumber="5" orientation="portrait" r:id="rId1"/>
  <headerFooter alignWithMargins="0">
    <oddHeader>&amp;CGravel Road and Associated Works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I48"/>
  <sheetViews>
    <sheetView view="pageBreakPreview" zoomScale="130" zoomScaleNormal="100" zoomScaleSheetLayoutView="130" workbookViewId="0">
      <selection activeCell="F52" sqref="F52"/>
    </sheetView>
  </sheetViews>
  <sheetFormatPr defaultColWidth="9.15625" defaultRowHeight="15"/>
  <cols>
    <col min="1" max="1" width="9.26171875" style="50" customWidth="1"/>
    <col min="2" max="2" width="43.89453125" style="37" customWidth="1"/>
    <col min="3" max="3" width="5.5234375" style="52" customWidth="1"/>
    <col min="4" max="4" width="7.7890625" style="54" customWidth="1"/>
    <col min="5" max="5" width="10.15625" style="55" customWidth="1"/>
    <col min="6" max="6" width="13.89453125" style="56" customWidth="1"/>
    <col min="7" max="7" width="9.15625" style="37" customWidth="1"/>
    <col min="8" max="8" width="19.47265625" style="75" customWidth="1"/>
    <col min="9" max="16384" width="9.15625" style="37"/>
  </cols>
  <sheetData>
    <row r="1" spans="1:9" s="73" customFormat="1">
      <c r="A1" s="544" t="s">
        <v>40</v>
      </c>
      <c r="B1" s="545"/>
      <c r="C1" s="545"/>
      <c r="D1" s="545"/>
      <c r="E1" s="545"/>
      <c r="F1" s="546"/>
      <c r="H1" s="74"/>
    </row>
    <row r="2" spans="1:9" s="73" customFormat="1">
      <c r="A2" s="547" t="s">
        <v>41</v>
      </c>
      <c r="B2" s="548"/>
      <c r="C2" s="548"/>
      <c r="D2" s="548"/>
      <c r="E2" s="548"/>
      <c r="F2" s="549"/>
      <c r="H2" s="74"/>
    </row>
    <row r="3" spans="1:9" s="48" customFormat="1">
      <c r="A3" s="550" t="s">
        <v>2</v>
      </c>
      <c r="B3" s="552" t="s">
        <v>3</v>
      </c>
      <c r="C3" s="552" t="s">
        <v>4</v>
      </c>
      <c r="D3" s="553" t="s">
        <v>5</v>
      </c>
      <c r="E3" s="28" t="s">
        <v>6</v>
      </c>
      <c r="F3" s="148" t="s">
        <v>7</v>
      </c>
      <c r="H3" s="47"/>
    </row>
    <row r="4" spans="1:9">
      <c r="A4" s="551"/>
      <c r="B4" s="552"/>
      <c r="C4" s="552"/>
      <c r="D4" s="553"/>
      <c r="E4" s="28" t="s">
        <v>8</v>
      </c>
      <c r="F4" s="29" t="s">
        <v>8</v>
      </c>
    </row>
    <row r="5" spans="1:9" ht="40.5">
      <c r="A5" s="76"/>
      <c r="B5" s="534" t="s">
        <v>588</v>
      </c>
      <c r="C5" s="34"/>
      <c r="D5" s="35"/>
      <c r="E5" s="36"/>
      <c r="F5" s="59"/>
      <c r="H5" s="37"/>
    </row>
    <row r="6" spans="1:9" s="75" customFormat="1">
      <c r="A6" s="32">
        <v>8.1199999999999992</v>
      </c>
      <c r="B6" s="1" t="s">
        <v>42</v>
      </c>
      <c r="C6" s="34" t="s">
        <v>20</v>
      </c>
      <c r="D6" s="468">
        <v>10</v>
      </c>
      <c r="E6" s="113"/>
      <c r="F6" s="81"/>
      <c r="G6" s="37"/>
    </row>
    <row r="7" spans="1:9" s="75" customFormat="1">
      <c r="A7" s="32"/>
      <c r="B7" s="80"/>
      <c r="C7" s="34"/>
      <c r="D7" s="35"/>
      <c r="E7" s="113"/>
      <c r="F7" s="81"/>
      <c r="G7" s="37"/>
    </row>
    <row r="8" spans="1:9" s="75" customFormat="1">
      <c r="A8" s="32">
        <v>8.14</v>
      </c>
      <c r="B8" s="1" t="s">
        <v>43</v>
      </c>
      <c r="C8" s="34" t="s">
        <v>20</v>
      </c>
      <c r="D8" s="35">
        <v>10</v>
      </c>
      <c r="E8" s="113"/>
      <c r="F8" s="81"/>
      <c r="G8" s="37"/>
    </row>
    <row r="9" spans="1:9" s="75" customFormat="1">
      <c r="A9" s="32"/>
      <c r="B9" s="80"/>
      <c r="C9" s="34"/>
      <c r="D9" s="35"/>
      <c r="E9" s="113"/>
      <c r="F9" s="81"/>
      <c r="G9" s="37"/>
    </row>
    <row r="10" spans="1:9" s="75" customFormat="1">
      <c r="A10" s="32">
        <v>8.15</v>
      </c>
      <c r="B10" s="87" t="s">
        <v>44</v>
      </c>
      <c r="C10" s="34"/>
      <c r="D10" s="64"/>
      <c r="E10" s="113"/>
      <c r="F10" s="81"/>
      <c r="G10" s="37"/>
    </row>
    <row r="11" spans="1:9" s="75" customFormat="1">
      <c r="A11" s="32"/>
      <c r="B11" s="441" t="s">
        <v>498</v>
      </c>
      <c r="C11" s="386" t="s">
        <v>45</v>
      </c>
      <c r="D11" s="344">
        <v>3000</v>
      </c>
      <c r="E11" s="113"/>
      <c r="F11" s="481"/>
      <c r="G11" s="37"/>
    </row>
    <row r="12" spans="1:9" s="75" customFormat="1">
      <c r="A12" s="32"/>
      <c r="B12" s="87"/>
      <c r="C12" s="34"/>
      <c r="D12" s="64"/>
      <c r="E12" s="113"/>
      <c r="F12" s="81"/>
      <c r="G12" s="37"/>
    </row>
    <row r="13" spans="1:9" s="75" customFormat="1" ht="30">
      <c r="A13" s="482"/>
      <c r="B13" s="439" t="s">
        <v>474</v>
      </c>
      <c r="C13" s="386" t="s">
        <v>45</v>
      </c>
      <c r="D13" s="344">
        <v>105</v>
      </c>
      <c r="E13" s="113"/>
      <c r="F13" s="481"/>
      <c r="H13" s="37" t="s">
        <v>46</v>
      </c>
      <c r="I13" s="75">
        <v>6341.3</v>
      </c>
    </row>
    <row r="14" spans="1:9" s="75" customFormat="1">
      <c r="A14" s="482"/>
      <c r="B14" s="441"/>
      <c r="C14" s="386"/>
      <c r="D14" s="344"/>
      <c r="E14" s="113"/>
      <c r="F14" s="481"/>
      <c r="G14" s="37"/>
    </row>
    <row r="15" spans="1:9" s="75" customFormat="1">
      <c r="A15" s="482"/>
      <c r="B15" s="441" t="s">
        <v>560</v>
      </c>
      <c r="C15" s="386" t="s">
        <v>45</v>
      </c>
      <c r="D15" s="344">
        <v>605</v>
      </c>
      <c r="E15" s="113"/>
      <c r="F15" s="481"/>
      <c r="G15" s="37"/>
    </row>
    <row r="16" spans="1:9" s="75" customFormat="1">
      <c r="A16" s="482"/>
      <c r="B16" s="441"/>
      <c r="C16" s="386"/>
      <c r="D16" s="344"/>
      <c r="E16" s="113"/>
      <c r="F16" s="481"/>
      <c r="G16" s="37"/>
    </row>
    <row r="17" spans="1:7" s="75" customFormat="1">
      <c r="A17" s="482"/>
      <c r="B17" s="441" t="s">
        <v>561</v>
      </c>
      <c r="C17" s="386" t="s">
        <v>45</v>
      </c>
      <c r="D17" s="344">
        <v>740</v>
      </c>
      <c r="E17" s="113"/>
      <c r="F17" s="481"/>
      <c r="G17" s="37"/>
    </row>
    <row r="18" spans="1:7" s="75" customFormat="1">
      <c r="A18" s="482"/>
      <c r="B18" s="441"/>
      <c r="C18" s="386"/>
      <c r="D18" s="344"/>
      <c r="E18" s="113"/>
      <c r="F18" s="481"/>
      <c r="G18" s="37"/>
    </row>
    <row r="19" spans="1:7" s="75" customFormat="1">
      <c r="A19" s="482"/>
      <c r="B19" s="441" t="s">
        <v>587</v>
      </c>
      <c r="C19" s="386" t="s">
        <v>45</v>
      </c>
      <c r="D19" s="344">
        <v>0</v>
      </c>
      <c r="E19" s="113"/>
      <c r="F19" s="481"/>
      <c r="G19" s="37"/>
    </row>
    <row r="20" spans="1:7" s="75" customFormat="1">
      <c r="A20" s="32"/>
      <c r="B20" s="85"/>
      <c r="C20" s="34"/>
      <c r="D20" s="64"/>
      <c r="E20" s="113"/>
      <c r="F20" s="81"/>
      <c r="G20" s="37"/>
    </row>
    <row r="21" spans="1:7" s="75" customFormat="1">
      <c r="A21" s="32"/>
      <c r="B21" s="85"/>
      <c r="C21" s="34"/>
      <c r="D21" s="64"/>
      <c r="E21" s="113"/>
      <c r="F21" s="81"/>
      <c r="G21" s="37"/>
    </row>
    <row r="22" spans="1:7" s="75" customFormat="1">
      <c r="A22" s="32"/>
      <c r="B22" s="80"/>
      <c r="C22" s="34"/>
      <c r="D22" s="64"/>
      <c r="E22" s="113"/>
      <c r="F22" s="81"/>
      <c r="G22" s="37"/>
    </row>
    <row r="23" spans="1:7" s="75" customFormat="1">
      <c r="A23" s="32">
        <v>8.16</v>
      </c>
      <c r="B23" s="87" t="s">
        <v>47</v>
      </c>
      <c r="C23" s="34"/>
      <c r="D23" s="79"/>
      <c r="E23" s="113"/>
      <c r="F23" s="149"/>
      <c r="G23" s="37"/>
    </row>
    <row r="24" spans="1:7" s="75" customFormat="1" ht="30">
      <c r="A24" s="482"/>
      <c r="B24" s="439" t="s">
        <v>48</v>
      </c>
      <c r="C24" s="386" t="s">
        <v>20</v>
      </c>
      <c r="D24" s="474">
        <v>53</v>
      </c>
      <c r="E24" s="113"/>
      <c r="F24" s="356"/>
      <c r="G24" s="37"/>
    </row>
    <row r="25" spans="1:7" s="75" customFormat="1">
      <c r="A25" s="482"/>
      <c r="B25" s="441"/>
      <c r="C25" s="386"/>
      <c r="D25" s="474"/>
      <c r="E25" s="113"/>
      <c r="F25" s="356"/>
      <c r="G25" s="37"/>
    </row>
    <row r="26" spans="1:7" s="75" customFormat="1">
      <c r="A26" s="482"/>
      <c r="B26" s="439" t="s">
        <v>49</v>
      </c>
      <c r="C26" s="386" t="s">
        <v>20</v>
      </c>
      <c r="D26" s="474">
        <v>303</v>
      </c>
      <c r="E26" s="113"/>
      <c r="F26" s="356"/>
      <c r="G26" s="37"/>
    </row>
    <row r="27" spans="1:7" s="75" customFormat="1">
      <c r="A27" s="482"/>
      <c r="B27" s="441"/>
      <c r="C27" s="386"/>
      <c r="D27" s="474"/>
      <c r="E27" s="113"/>
      <c r="F27" s="356"/>
      <c r="G27" s="37"/>
    </row>
    <row r="28" spans="1:7" s="75" customFormat="1">
      <c r="A28" s="482"/>
      <c r="B28" s="441" t="s">
        <v>34</v>
      </c>
      <c r="C28" s="386" t="s">
        <v>20</v>
      </c>
      <c r="D28" s="474">
        <v>636</v>
      </c>
      <c r="E28" s="113"/>
      <c r="F28" s="356"/>
      <c r="G28" s="37"/>
    </row>
    <row r="29" spans="1:7" s="75" customFormat="1">
      <c r="A29" s="482"/>
      <c r="B29" s="441"/>
      <c r="C29" s="386"/>
      <c r="D29" s="474"/>
      <c r="E29" s="113"/>
      <c r="F29" s="356"/>
      <c r="G29" s="37"/>
    </row>
    <row r="30" spans="1:7" s="75" customFormat="1">
      <c r="A30" s="482"/>
      <c r="B30" s="439" t="s">
        <v>170</v>
      </c>
      <c r="C30" s="386" t="s">
        <v>20</v>
      </c>
      <c r="D30" s="474">
        <f>D21*1.46</f>
        <v>0</v>
      </c>
      <c r="E30" s="113"/>
      <c r="F30" s="356"/>
      <c r="G30" s="37"/>
    </row>
    <row r="31" spans="1:7" s="75" customFormat="1">
      <c r="A31" s="32"/>
      <c r="B31" s="80"/>
      <c r="C31" s="34"/>
      <c r="D31" s="131"/>
      <c r="E31" s="113"/>
      <c r="F31" s="149"/>
      <c r="G31" s="37"/>
    </row>
    <row r="32" spans="1:7" s="75" customFormat="1" ht="30">
      <c r="A32" s="32">
        <v>8.17</v>
      </c>
      <c r="B32" s="88" t="s">
        <v>164</v>
      </c>
      <c r="C32" s="34"/>
      <c r="D32" s="79"/>
      <c r="E32" s="113"/>
      <c r="F32" s="149"/>
      <c r="G32" s="37"/>
    </row>
    <row r="33" spans="1:8" s="75" customFormat="1" ht="30">
      <c r="A33" s="482"/>
      <c r="B33" s="439" t="s">
        <v>48</v>
      </c>
      <c r="C33" s="386" t="s">
        <v>20</v>
      </c>
      <c r="D33" s="474">
        <v>166</v>
      </c>
      <c r="E33" s="113"/>
      <c r="F33" s="356"/>
      <c r="G33" s="37"/>
    </row>
    <row r="34" spans="1:8" s="75" customFormat="1">
      <c r="A34" s="482"/>
      <c r="B34" s="441"/>
      <c r="C34" s="386"/>
      <c r="D34" s="474"/>
      <c r="E34" s="113"/>
      <c r="F34" s="356"/>
      <c r="G34" s="37"/>
    </row>
    <row r="35" spans="1:8" s="75" customFormat="1">
      <c r="A35" s="482"/>
      <c r="B35" s="439" t="s">
        <v>49</v>
      </c>
      <c r="C35" s="386" t="s">
        <v>20</v>
      </c>
      <c r="D35" s="474">
        <v>956</v>
      </c>
      <c r="E35" s="113"/>
      <c r="F35" s="356"/>
      <c r="G35" s="37"/>
    </row>
    <row r="36" spans="1:8" s="75" customFormat="1">
      <c r="A36" s="482"/>
      <c r="B36" s="441"/>
      <c r="C36" s="386"/>
      <c r="D36" s="474"/>
      <c r="E36" s="113"/>
      <c r="F36" s="356"/>
      <c r="G36" s="37"/>
    </row>
    <row r="37" spans="1:8" s="75" customFormat="1">
      <c r="A37" s="482"/>
      <c r="B37" s="441" t="s">
        <v>34</v>
      </c>
      <c r="C37" s="386" t="s">
        <v>20</v>
      </c>
      <c r="D37" s="474">
        <v>3012</v>
      </c>
      <c r="E37" s="113"/>
      <c r="F37" s="356"/>
      <c r="G37" s="37"/>
    </row>
    <row r="38" spans="1:8" s="75" customFormat="1">
      <c r="A38" s="482"/>
      <c r="B38" s="441"/>
      <c r="C38" s="386"/>
      <c r="D38" s="474"/>
      <c r="E38" s="113"/>
      <c r="F38" s="356"/>
      <c r="G38" s="37"/>
    </row>
    <row r="39" spans="1:8" s="75" customFormat="1">
      <c r="A39" s="482"/>
      <c r="B39" s="441" t="s">
        <v>170</v>
      </c>
      <c r="C39" s="386" t="s">
        <v>20</v>
      </c>
      <c r="D39" s="474">
        <f>D21*5.92</f>
        <v>0</v>
      </c>
      <c r="E39" s="113"/>
      <c r="F39" s="356"/>
      <c r="G39" s="37"/>
    </row>
    <row r="40" spans="1:8" s="75" customFormat="1">
      <c r="A40" s="482"/>
      <c r="B40" s="441"/>
      <c r="C40" s="386"/>
      <c r="D40" s="474"/>
      <c r="E40" s="113"/>
      <c r="F40" s="356"/>
      <c r="G40" s="37"/>
    </row>
    <row r="41" spans="1:8" s="75" customFormat="1">
      <c r="A41" s="482">
        <v>8.18</v>
      </c>
      <c r="B41" s="439" t="s">
        <v>50</v>
      </c>
      <c r="C41" s="386" t="s">
        <v>20</v>
      </c>
      <c r="D41" s="474">
        <v>5</v>
      </c>
      <c r="E41" s="113"/>
      <c r="F41" s="356"/>
      <c r="G41" s="37"/>
    </row>
    <row r="42" spans="1:8" s="75" customFormat="1">
      <c r="A42" s="482"/>
      <c r="B42" s="441"/>
      <c r="C42" s="386"/>
      <c r="D42" s="474"/>
      <c r="E42" s="113"/>
      <c r="F42" s="356"/>
      <c r="G42" s="37"/>
    </row>
    <row r="43" spans="1:8" s="75" customFormat="1">
      <c r="A43" s="482">
        <v>8.19</v>
      </c>
      <c r="B43" s="441" t="s">
        <v>51</v>
      </c>
      <c r="C43" s="386" t="s">
        <v>20</v>
      </c>
      <c r="D43" s="474">
        <v>36</v>
      </c>
      <c r="E43" s="113"/>
      <c r="F43" s="356"/>
      <c r="G43" s="37"/>
    </row>
    <row r="44" spans="1:8" s="75" customFormat="1">
      <c r="A44" s="32"/>
      <c r="B44" s="80"/>
      <c r="C44" s="34"/>
      <c r="D44" s="132"/>
      <c r="E44" s="69"/>
      <c r="F44" s="149"/>
      <c r="G44" s="37"/>
    </row>
    <row r="45" spans="1:8" s="75" customFormat="1">
      <c r="A45" s="32"/>
      <c r="B45" s="80"/>
      <c r="C45" s="34"/>
      <c r="D45" s="77"/>
      <c r="E45" s="69"/>
      <c r="F45" s="81"/>
      <c r="G45" s="37"/>
    </row>
    <row r="46" spans="1:8" s="75" customFormat="1">
      <c r="A46" s="32"/>
      <c r="B46" s="80"/>
      <c r="C46" s="34"/>
      <c r="D46" s="77"/>
      <c r="E46" s="69"/>
      <c r="F46" s="81"/>
      <c r="G46" s="37"/>
    </row>
    <row r="47" spans="1:8">
      <c r="A47" s="540" t="s">
        <v>14</v>
      </c>
      <c r="B47" s="541"/>
      <c r="C47" s="541"/>
      <c r="D47" s="541"/>
      <c r="E47" s="541"/>
      <c r="F47" s="129"/>
      <c r="G47" s="52"/>
      <c r="H47" s="37"/>
    </row>
    <row r="48" spans="1:8" s="48" customFormat="1" ht="15.3" thickBot="1">
      <c r="A48" s="542" t="s">
        <v>15</v>
      </c>
      <c r="B48" s="543"/>
      <c r="C48" s="543"/>
      <c r="D48" s="543"/>
      <c r="E48" s="543"/>
      <c r="F48" s="130"/>
    </row>
  </sheetData>
  <mergeCells count="8">
    <mergeCell ref="A47:E47"/>
    <mergeCell ref="A48:E48"/>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85" firstPageNumber="6" orientation="portrait" r:id="rId1"/>
  <headerFooter alignWithMargins="0">
    <oddHeader>&amp;CGravel Road and Associated Works</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2C05-EF9E-4341-AC54-694C6C301EFB}">
  <sheetPr>
    <tabColor indexed="10"/>
  </sheetPr>
  <dimension ref="A1:H45"/>
  <sheetViews>
    <sheetView view="pageBreakPreview" topLeftCell="A12" zoomScale="130" zoomScaleNormal="100" zoomScaleSheetLayoutView="130" workbookViewId="0">
      <selection activeCell="F45" sqref="F45"/>
    </sheetView>
  </sheetViews>
  <sheetFormatPr defaultColWidth="9.15625" defaultRowHeight="15"/>
  <cols>
    <col min="1" max="1" width="9.26171875" style="50" customWidth="1"/>
    <col min="2" max="2" width="43.89453125" style="37" customWidth="1"/>
    <col min="3" max="3" width="6.05078125" style="52" customWidth="1"/>
    <col min="4" max="4" width="7.7890625" style="54" customWidth="1"/>
    <col min="5" max="5" width="10.15625" style="55" customWidth="1"/>
    <col min="6" max="6" width="13.89453125" style="56" customWidth="1"/>
    <col min="7" max="7" width="9.15625" style="37" customWidth="1"/>
    <col min="8" max="8" width="19.47265625" style="75" customWidth="1"/>
    <col min="9" max="16384" width="9.15625" style="37"/>
  </cols>
  <sheetData>
    <row r="1" spans="1:8" s="73" customFormat="1">
      <c r="A1" s="544" t="s">
        <v>575</v>
      </c>
      <c r="B1" s="545"/>
      <c r="C1" s="545"/>
      <c r="D1" s="545"/>
      <c r="E1" s="545"/>
      <c r="F1" s="546"/>
      <c r="H1" s="74"/>
    </row>
    <row r="2" spans="1:8" s="73" customFormat="1">
      <c r="A2" s="547" t="s">
        <v>576</v>
      </c>
      <c r="B2" s="548"/>
      <c r="C2" s="548"/>
      <c r="D2" s="548"/>
      <c r="E2" s="548"/>
      <c r="F2" s="549"/>
      <c r="H2" s="74"/>
    </row>
    <row r="3" spans="1:8" s="48" customFormat="1">
      <c r="A3" s="550" t="s">
        <v>2</v>
      </c>
      <c r="B3" s="552" t="s">
        <v>3</v>
      </c>
      <c r="C3" s="552" t="s">
        <v>4</v>
      </c>
      <c r="D3" s="553" t="s">
        <v>5</v>
      </c>
      <c r="E3" s="28" t="s">
        <v>6</v>
      </c>
      <c r="F3" s="148" t="s">
        <v>7</v>
      </c>
      <c r="H3" s="47"/>
    </row>
    <row r="4" spans="1:8">
      <c r="A4" s="551"/>
      <c r="B4" s="552"/>
      <c r="C4" s="552"/>
      <c r="D4" s="553"/>
      <c r="E4" s="28" t="s">
        <v>8</v>
      </c>
      <c r="F4" s="29" t="s">
        <v>8</v>
      </c>
    </row>
    <row r="5" spans="1:8" ht="61.8" customHeight="1">
      <c r="A5" s="76"/>
      <c r="B5" s="532" t="s">
        <v>577</v>
      </c>
      <c r="C5" s="34"/>
      <c r="D5" s="35"/>
      <c r="E5" s="36"/>
      <c r="F5" s="59"/>
      <c r="H5" s="37"/>
    </row>
    <row r="6" spans="1:8" s="75" customFormat="1" ht="60">
      <c r="A6" s="539">
        <v>9.01</v>
      </c>
      <c r="B6" s="1" t="s">
        <v>578</v>
      </c>
      <c r="C6" s="34" t="s">
        <v>13</v>
      </c>
      <c r="D6" s="468">
        <v>12</v>
      </c>
      <c r="E6" s="113"/>
      <c r="F6" s="81"/>
      <c r="G6" s="37"/>
    </row>
    <row r="7" spans="1:8" s="75" customFormat="1">
      <c r="A7" s="32"/>
      <c r="B7" s="1"/>
      <c r="C7" s="34"/>
      <c r="D7" s="35"/>
      <c r="E7" s="113"/>
      <c r="F7" s="81"/>
      <c r="G7" s="37"/>
    </row>
    <row r="8" spans="1:8" s="75" customFormat="1" ht="60">
      <c r="A8" s="32">
        <v>9.02</v>
      </c>
      <c r="B8" s="1" t="s">
        <v>580</v>
      </c>
      <c r="C8" s="34" t="s">
        <v>579</v>
      </c>
      <c r="D8" s="35">
        <v>1</v>
      </c>
      <c r="E8" s="113"/>
      <c r="F8" s="81"/>
      <c r="G8" s="37"/>
    </row>
    <row r="9" spans="1:8" s="75" customFormat="1">
      <c r="A9" s="32"/>
      <c r="B9" s="87"/>
      <c r="C9" s="34"/>
      <c r="D9" s="64"/>
      <c r="E9" s="113"/>
      <c r="F9" s="81"/>
      <c r="G9" s="37"/>
    </row>
    <row r="10" spans="1:8" s="75" customFormat="1">
      <c r="A10" s="32"/>
      <c r="B10" s="441"/>
      <c r="C10" s="386"/>
      <c r="D10" s="344"/>
      <c r="E10" s="113"/>
      <c r="F10" s="481"/>
      <c r="G10" s="37"/>
    </row>
    <row r="11" spans="1:8" s="75" customFormat="1">
      <c r="A11" s="32"/>
      <c r="B11" s="87"/>
      <c r="C11" s="34"/>
      <c r="D11" s="64"/>
      <c r="E11" s="113"/>
      <c r="F11" s="81"/>
      <c r="G11" s="37"/>
    </row>
    <row r="12" spans="1:8" s="75" customFormat="1">
      <c r="A12" s="482"/>
      <c r="B12" s="439"/>
      <c r="C12" s="386"/>
      <c r="D12" s="344"/>
      <c r="E12" s="113"/>
      <c r="F12" s="481"/>
      <c r="H12" s="37" t="s">
        <v>46</v>
      </c>
    </row>
    <row r="13" spans="1:8" s="75" customFormat="1">
      <c r="A13" s="482"/>
      <c r="B13" s="441"/>
      <c r="C13" s="386"/>
      <c r="D13" s="344"/>
      <c r="E13" s="113"/>
      <c r="F13" s="481"/>
      <c r="G13" s="37"/>
    </row>
    <row r="14" spans="1:8" s="75" customFormat="1">
      <c r="A14" s="482"/>
      <c r="B14" s="441"/>
      <c r="C14" s="386"/>
      <c r="D14" s="344"/>
      <c r="E14" s="113"/>
      <c r="F14" s="481"/>
      <c r="G14" s="37"/>
    </row>
    <row r="15" spans="1:8" s="75" customFormat="1">
      <c r="A15" s="482"/>
      <c r="B15" s="441"/>
      <c r="C15" s="386"/>
      <c r="D15" s="344"/>
      <c r="E15" s="113"/>
      <c r="F15" s="481"/>
      <c r="G15" s="37"/>
    </row>
    <row r="16" spans="1:8" s="75" customFormat="1">
      <c r="A16" s="482"/>
      <c r="B16" s="441"/>
      <c r="C16" s="386"/>
      <c r="D16" s="344"/>
      <c r="E16" s="113"/>
      <c r="F16" s="481"/>
      <c r="G16" s="37"/>
    </row>
    <row r="17" spans="1:7" s="75" customFormat="1">
      <c r="A17" s="482"/>
      <c r="B17" s="441"/>
      <c r="C17" s="386"/>
      <c r="D17" s="344"/>
      <c r="E17" s="113"/>
      <c r="F17" s="481"/>
      <c r="G17" s="37"/>
    </row>
    <row r="18" spans="1:7" s="75" customFormat="1">
      <c r="A18" s="482"/>
      <c r="B18" s="441"/>
      <c r="C18" s="386"/>
      <c r="D18" s="344"/>
      <c r="E18" s="113"/>
      <c r="F18" s="481"/>
      <c r="G18" s="37"/>
    </row>
    <row r="19" spans="1:7" s="75" customFormat="1">
      <c r="A19" s="32"/>
      <c r="B19" s="85"/>
      <c r="C19" s="34"/>
      <c r="D19" s="64"/>
      <c r="E19" s="113"/>
      <c r="F19" s="81"/>
      <c r="G19" s="37"/>
    </row>
    <row r="20" spans="1:7" s="75" customFormat="1">
      <c r="A20" s="32"/>
      <c r="B20" s="85"/>
      <c r="C20" s="34"/>
      <c r="D20" s="64"/>
      <c r="E20" s="113"/>
      <c r="F20" s="81"/>
      <c r="G20" s="37"/>
    </row>
    <row r="21" spans="1:7" s="75" customFormat="1">
      <c r="A21" s="32"/>
      <c r="B21" s="80"/>
      <c r="C21" s="34"/>
      <c r="D21" s="64"/>
      <c r="E21" s="113"/>
      <c r="F21" s="81"/>
      <c r="G21" s="37"/>
    </row>
    <row r="22" spans="1:7" s="75" customFormat="1">
      <c r="A22" s="32"/>
      <c r="B22" s="87"/>
      <c r="C22" s="34"/>
      <c r="D22" s="79"/>
      <c r="E22" s="113"/>
      <c r="F22" s="149"/>
      <c r="G22" s="37"/>
    </row>
    <row r="23" spans="1:7" s="75" customFormat="1">
      <c r="A23" s="482"/>
      <c r="B23" s="439"/>
      <c r="C23" s="386"/>
      <c r="D23" s="474"/>
      <c r="E23" s="113"/>
      <c r="F23" s="356"/>
      <c r="G23" s="37"/>
    </row>
    <row r="24" spans="1:7" s="75" customFormat="1">
      <c r="A24" s="482"/>
      <c r="B24" s="441"/>
      <c r="C24" s="386"/>
      <c r="D24" s="474"/>
      <c r="E24" s="113"/>
      <c r="F24" s="356"/>
      <c r="G24" s="37"/>
    </row>
    <row r="25" spans="1:7" s="75" customFormat="1">
      <c r="A25" s="482"/>
      <c r="B25" s="439"/>
      <c r="C25" s="386"/>
      <c r="D25" s="474"/>
      <c r="E25" s="113"/>
      <c r="F25" s="356"/>
      <c r="G25" s="37"/>
    </row>
    <row r="26" spans="1:7" s="75" customFormat="1">
      <c r="A26" s="482"/>
      <c r="B26" s="441"/>
      <c r="C26" s="386"/>
      <c r="D26" s="474"/>
      <c r="E26" s="113"/>
      <c r="F26" s="356"/>
      <c r="G26" s="37"/>
    </row>
    <row r="27" spans="1:7" s="75" customFormat="1">
      <c r="A27" s="482"/>
      <c r="B27" s="441"/>
      <c r="C27" s="386"/>
      <c r="D27" s="474"/>
      <c r="E27" s="113"/>
      <c r="F27" s="356"/>
      <c r="G27" s="37"/>
    </row>
    <row r="28" spans="1:7" s="75" customFormat="1">
      <c r="A28" s="482"/>
      <c r="B28" s="441"/>
      <c r="C28" s="386"/>
      <c r="D28" s="474"/>
      <c r="E28" s="113"/>
      <c r="F28" s="356"/>
      <c r="G28" s="37"/>
    </row>
    <row r="29" spans="1:7" s="75" customFormat="1">
      <c r="A29" s="482"/>
      <c r="B29" s="439"/>
      <c r="C29" s="386"/>
      <c r="D29" s="474"/>
      <c r="E29" s="113"/>
      <c r="F29" s="356"/>
      <c r="G29" s="37"/>
    </row>
    <row r="30" spans="1:7" s="75" customFormat="1">
      <c r="A30" s="32"/>
      <c r="B30" s="80"/>
      <c r="C30" s="34"/>
      <c r="D30" s="131"/>
      <c r="E30" s="113"/>
      <c r="F30" s="149"/>
      <c r="G30" s="37"/>
    </row>
    <row r="31" spans="1:7" s="75" customFormat="1">
      <c r="A31" s="32"/>
      <c r="B31" s="88"/>
      <c r="C31" s="34"/>
      <c r="D31" s="79"/>
      <c r="E31" s="113"/>
      <c r="F31" s="149"/>
      <c r="G31" s="37"/>
    </row>
    <row r="32" spans="1:7" s="75" customFormat="1">
      <c r="A32" s="482"/>
      <c r="B32" s="439"/>
      <c r="C32" s="386"/>
      <c r="D32" s="474"/>
      <c r="E32" s="113"/>
      <c r="F32" s="356"/>
      <c r="G32" s="37"/>
    </row>
    <row r="33" spans="1:8" s="75" customFormat="1">
      <c r="A33" s="482"/>
      <c r="B33" s="441"/>
      <c r="C33" s="386"/>
      <c r="D33" s="474"/>
      <c r="E33" s="113"/>
      <c r="F33" s="356"/>
      <c r="G33" s="37"/>
    </row>
    <row r="34" spans="1:8" s="75" customFormat="1">
      <c r="A34" s="482"/>
      <c r="B34" s="439"/>
      <c r="C34" s="386"/>
      <c r="D34" s="474"/>
      <c r="E34" s="113"/>
      <c r="F34" s="356"/>
      <c r="G34" s="37"/>
    </row>
    <row r="35" spans="1:8" s="75" customFormat="1">
      <c r="A35" s="482"/>
      <c r="B35" s="441"/>
      <c r="C35" s="386"/>
      <c r="D35" s="474"/>
      <c r="E35" s="113"/>
      <c r="F35" s="356"/>
      <c r="G35" s="37"/>
    </row>
    <row r="36" spans="1:8" s="75" customFormat="1">
      <c r="A36" s="482"/>
      <c r="B36" s="441"/>
      <c r="C36" s="386"/>
      <c r="D36" s="474"/>
      <c r="E36" s="113"/>
      <c r="F36" s="356"/>
      <c r="G36" s="37"/>
    </row>
    <row r="37" spans="1:8" s="75" customFormat="1">
      <c r="A37" s="482"/>
      <c r="B37" s="441"/>
      <c r="C37" s="386"/>
      <c r="D37" s="474"/>
      <c r="E37" s="113"/>
      <c r="F37" s="356"/>
      <c r="G37" s="37"/>
    </row>
    <row r="38" spans="1:8" s="75" customFormat="1">
      <c r="A38" s="482"/>
      <c r="B38" s="441"/>
      <c r="C38" s="386"/>
      <c r="D38" s="474"/>
      <c r="E38" s="113"/>
      <c r="F38" s="356"/>
      <c r="G38" s="37"/>
    </row>
    <row r="39" spans="1:8" s="75" customFormat="1">
      <c r="A39" s="482"/>
      <c r="B39" s="441"/>
      <c r="C39" s="386"/>
      <c r="D39" s="474"/>
      <c r="E39" s="113"/>
      <c r="F39" s="356"/>
      <c r="G39" s="37"/>
    </row>
    <row r="40" spans="1:8" s="75" customFormat="1">
      <c r="A40" s="482"/>
      <c r="B40" s="439"/>
      <c r="C40" s="386"/>
      <c r="D40" s="474"/>
      <c r="E40" s="113"/>
      <c r="F40" s="356"/>
      <c r="G40" s="37"/>
    </row>
    <row r="41" spans="1:8" s="75" customFormat="1">
      <c r="A41" s="482"/>
      <c r="B41" s="441"/>
      <c r="C41" s="386"/>
      <c r="D41" s="474"/>
      <c r="E41" s="113"/>
      <c r="F41" s="356"/>
      <c r="G41" s="37"/>
    </row>
    <row r="42" spans="1:8" s="75" customFormat="1">
      <c r="A42" s="32"/>
      <c r="B42" s="80"/>
      <c r="C42" s="34"/>
      <c r="D42" s="77"/>
      <c r="E42" s="69"/>
      <c r="F42" s="81"/>
      <c r="G42" s="37"/>
    </row>
    <row r="43" spans="1:8" s="75" customFormat="1">
      <c r="A43" s="32"/>
      <c r="B43" s="80"/>
      <c r="C43" s="34"/>
      <c r="D43" s="77"/>
      <c r="E43" s="69"/>
      <c r="F43" s="81"/>
      <c r="G43" s="37"/>
    </row>
    <row r="44" spans="1:8">
      <c r="A44" s="540" t="s">
        <v>14</v>
      </c>
      <c r="B44" s="541"/>
      <c r="C44" s="541"/>
      <c r="D44" s="541"/>
      <c r="E44" s="541"/>
      <c r="F44" s="129"/>
      <c r="G44" s="52"/>
      <c r="H44" s="37"/>
    </row>
    <row r="45" spans="1:8" s="48" customFormat="1" ht="15.3" thickBot="1">
      <c r="A45" s="542" t="s">
        <v>15</v>
      </c>
      <c r="B45" s="543"/>
      <c r="C45" s="543"/>
      <c r="D45" s="543"/>
      <c r="E45" s="543"/>
      <c r="F45" s="130"/>
    </row>
  </sheetData>
  <mergeCells count="8">
    <mergeCell ref="A44:E44"/>
    <mergeCell ref="A45:E45"/>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85" firstPageNumber="6" orientation="portrait" r:id="rId1"/>
  <headerFooter alignWithMargins="0">
    <oddHeader>&amp;CGravel Road and Associated Works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R50"/>
  <sheetViews>
    <sheetView view="pageBreakPreview" topLeftCell="A26" zoomScale="130" zoomScaleNormal="100" zoomScaleSheetLayoutView="130" workbookViewId="0">
      <selection activeCell="F50" sqref="F50"/>
    </sheetView>
  </sheetViews>
  <sheetFormatPr defaultColWidth="9.15625" defaultRowHeight="15"/>
  <cols>
    <col min="1" max="1" width="8.62890625" style="50" bestFit="1" customWidth="1"/>
    <col min="2" max="2" width="41.5234375" style="37" customWidth="1"/>
    <col min="3" max="3" width="4.47265625" style="52" bestFit="1" customWidth="1"/>
    <col min="4" max="4" width="9.5234375" style="54" customWidth="1"/>
    <col min="5" max="5" width="11.9453125" style="55" customWidth="1"/>
    <col min="6" max="6" width="14.5234375" style="56" customWidth="1"/>
    <col min="7" max="7" width="10.41796875" style="37" customWidth="1"/>
    <col min="8" max="8" width="43.5234375" style="75" hidden="1" customWidth="1"/>
    <col min="9" max="9" width="12.5234375" style="37" hidden="1" customWidth="1"/>
    <col min="10" max="14" width="0" style="37" hidden="1" customWidth="1"/>
    <col min="15" max="16" width="11" style="37" hidden="1" customWidth="1"/>
    <col min="17" max="17" width="12.1015625" style="37" bestFit="1" customWidth="1"/>
    <col min="18" max="16384" width="9.15625" style="37"/>
  </cols>
  <sheetData>
    <row r="1" spans="1:18" s="73" customFormat="1">
      <c r="A1" s="544" t="s">
        <v>52</v>
      </c>
      <c r="B1" s="545"/>
      <c r="C1" s="545"/>
      <c r="D1" s="545"/>
      <c r="E1" s="545"/>
      <c r="F1" s="546"/>
      <c r="H1" s="74"/>
    </row>
    <row r="2" spans="1:18" s="73" customFormat="1" ht="15.3" thickBot="1">
      <c r="A2" s="568" t="s">
        <v>53</v>
      </c>
      <c r="B2" s="569"/>
      <c r="C2" s="569"/>
      <c r="D2" s="569"/>
      <c r="E2" s="569"/>
      <c r="F2" s="570"/>
      <c r="H2" s="74"/>
    </row>
    <row r="3" spans="1:18" s="48" customFormat="1">
      <c r="A3" s="571" t="s">
        <v>2</v>
      </c>
      <c r="B3" s="572" t="s">
        <v>3</v>
      </c>
      <c r="C3" s="572" t="s">
        <v>4</v>
      </c>
      <c r="D3" s="574" t="s">
        <v>5</v>
      </c>
      <c r="E3" s="24" t="s">
        <v>6</v>
      </c>
      <c r="F3" s="25" t="s">
        <v>7</v>
      </c>
      <c r="H3" s="47"/>
    </row>
    <row r="4" spans="1:18">
      <c r="A4" s="551"/>
      <c r="B4" s="573"/>
      <c r="C4" s="573"/>
      <c r="D4" s="575"/>
      <c r="E4" s="28" t="s">
        <v>8</v>
      </c>
      <c r="F4" s="29" t="s">
        <v>8</v>
      </c>
      <c r="G4" s="91"/>
      <c r="I4" s="37" t="s">
        <v>54</v>
      </c>
      <c r="Q4" s="37">
        <v>62919</v>
      </c>
      <c r="R4" s="37">
        <f>Q4*1.3</f>
        <v>81794.7</v>
      </c>
    </row>
    <row r="5" spans="1:18" ht="20.25" customHeight="1">
      <c r="A5" s="76"/>
      <c r="B5" s="33"/>
      <c r="C5" s="34"/>
      <c r="D5" s="35"/>
      <c r="E5" s="36"/>
      <c r="F5" s="59"/>
      <c r="H5" s="37"/>
      <c r="I5" s="37" t="s">
        <v>55</v>
      </c>
      <c r="J5" s="37" t="s">
        <v>56</v>
      </c>
      <c r="K5" s="37" t="s">
        <v>57</v>
      </c>
      <c r="L5" s="37" t="s">
        <v>58</v>
      </c>
      <c r="M5" s="37" t="s">
        <v>59</v>
      </c>
      <c r="N5" s="37" t="s">
        <v>60</v>
      </c>
    </row>
    <row r="6" spans="1:18" ht="30">
      <c r="A6" s="32">
        <v>10.1</v>
      </c>
      <c r="B6" s="39" t="s">
        <v>155</v>
      </c>
      <c r="C6" s="34" t="s">
        <v>20</v>
      </c>
      <c r="D6" s="518">
        <v>81794</v>
      </c>
      <c r="E6" s="62"/>
      <c r="F6" s="63"/>
      <c r="H6" s="37" t="s">
        <v>61</v>
      </c>
      <c r="I6" s="37">
        <v>1026.1770000000001</v>
      </c>
      <c r="J6" s="37">
        <v>4530.5199999999995</v>
      </c>
      <c r="K6" s="37">
        <v>9696.0819999999985</v>
      </c>
      <c r="L6" s="37">
        <v>8962.3310000000019</v>
      </c>
      <c r="N6" s="37">
        <v>6258.5510000000004</v>
      </c>
      <c r="O6" s="16">
        <f>SUM(I6:N6)</f>
        <v>30473.661</v>
      </c>
      <c r="Q6" s="37">
        <f>F6/2</f>
        <v>0</v>
      </c>
    </row>
    <row r="7" spans="1:18">
      <c r="A7" s="32"/>
      <c r="B7" s="39"/>
      <c r="C7" s="34"/>
      <c r="D7" s="35"/>
      <c r="E7" s="67"/>
      <c r="F7" s="59"/>
      <c r="H7" s="37"/>
      <c r="I7" s="37">
        <v>6</v>
      </c>
      <c r="J7" s="37">
        <v>9</v>
      </c>
      <c r="K7" s="37">
        <v>12</v>
      </c>
      <c r="L7" s="37">
        <v>15</v>
      </c>
      <c r="N7" s="37">
        <v>18</v>
      </c>
      <c r="O7" s="16"/>
      <c r="Q7" s="37">
        <f>137171250</f>
        <v>137171250</v>
      </c>
    </row>
    <row r="8" spans="1:18">
      <c r="A8" s="32"/>
      <c r="B8" s="39"/>
      <c r="C8" s="34"/>
      <c r="D8" s="35"/>
      <c r="E8" s="67"/>
      <c r="F8" s="59"/>
      <c r="H8" s="37"/>
      <c r="I8" s="37">
        <v>6157.0620000000008</v>
      </c>
      <c r="J8" s="37">
        <v>40774.679999999993</v>
      </c>
      <c r="K8" s="37">
        <v>116352.98399999998</v>
      </c>
      <c r="L8" s="37">
        <v>134434.96500000003</v>
      </c>
      <c r="M8" s="37">
        <v>0</v>
      </c>
      <c r="N8" s="37">
        <v>112653.91800000001</v>
      </c>
      <c r="O8" s="17">
        <f>SUM(I8:N8)</f>
        <v>410373.609</v>
      </c>
      <c r="Q8" s="394">
        <v>58655</v>
      </c>
    </row>
    <row r="9" spans="1:18">
      <c r="A9" s="32"/>
      <c r="B9" s="39"/>
      <c r="C9" s="34"/>
      <c r="D9" s="35"/>
      <c r="E9" s="67"/>
      <c r="F9" s="59"/>
      <c r="H9" s="37"/>
      <c r="O9" s="16"/>
      <c r="Q9" s="37">
        <v>70500</v>
      </c>
    </row>
    <row r="10" spans="1:18">
      <c r="A10" s="42"/>
      <c r="B10" s="39"/>
      <c r="C10" s="34"/>
      <c r="D10" s="35"/>
      <c r="E10" s="89"/>
      <c r="F10" s="68"/>
      <c r="H10" s="37"/>
      <c r="O10" s="16"/>
      <c r="Q10" s="91">
        <f>150000*15</f>
        <v>2250000</v>
      </c>
    </row>
    <row r="11" spans="1:18">
      <c r="A11" s="42"/>
      <c r="B11" s="39"/>
      <c r="C11" s="34"/>
      <c r="D11" s="35"/>
      <c r="E11" s="89"/>
      <c r="F11" s="68"/>
      <c r="H11" s="37"/>
      <c r="O11" s="16"/>
    </row>
    <row r="12" spans="1:18">
      <c r="A12" s="42"/>
      <c r="B12" s="39"/>
      <c r="C12" s="34"/>
      <c r="D12" s="35"/>
      <c r="E12" s="89"/>
      <c r="F12" s="68"/>
      <c r="H12" s="37" t="s">
        <v>62</v>
      </c>
      <c r="O12" s="16"/>
      <c r="Q12" s="75">
        <f>Q13-F6</f>
        <v>274342500</v>
      </c>
    </row>
    <row r="13" spans="1:18">
      <c r="A13" s="32"/>
      <c r="B13" s="39"/>
      <c r="C13" s="43"/>
      <c r="D13" s="35"/>
      <c r="E13" s="67"/>
      <c r="F13" s="68"/>
      <c r="H13" s="37" t="s">
        <v>63</v>
      </c>
      <c r="I13" s="37">
        <v>6</v>
      </c>
      <c r="J13" s="37">
        <v>9</v>
      </c>
      <c r="K13" s="37">
        <v>12</v>
      </c>
      <c r="L13" s="37">
        <v>15</v>
      </c>
      <c r="M13" s="37">
        <v>18</v>
      </c>
      <c r="N13" s="37">
        <v>40</v>
      </c>
      <c r="O13" s="16"/>
      <c r="Q13" s="37">
        <v>274342500</v>
      </c>
    </row>
    <row r="14" spans="1:18">
      <c r="A14" s="32"/>
      <c r="B14" s="39"/>
      <c r="C14" s="34"/>
      <c r="D14" s="35"/>
      <c r="E14" s="67"/>
      <c r="F14" s="68"/>
      <c r="H14" s="37" t="s">
        <v>64</v>
      </c>
      <c r="I14" s="37">
        <v>1250.2139999999999</v>
      </c>
      <c r="J14" s="37">
        <v>4625.0149999999994</v>
      </c>
      <c r="K14" s="37">
        <v>9770.3429999999971</v>
      </c>
      <c r="L14" s="37">
        <v>10184.040000000001</v>
      </c>
      <c r="M14" s="37">
        <v>8065.2649999999994</v>
      </c>
      <c r="N14" s="37">
        <v>78.691999999999993</v>
      </c>
      <c r="O14" s="16">
        <f>SUM(I14:N14)</f>
        <v>33973.568999999996</v>
      </c>
    </row>
    <row r="15" spans="1:18">
      <c r="A15" s="32"/>
      <c r="B15" s="39"/>
      <c r="C15" s="34"/>
      <c r="D15" s="35"/>
      <c r="E15" s="67"/>
      <c r="F15" s="68"/>
      <c r="H15" s="37" t="s">
        <v>65</v>
      </c>
      <c r="O15" s="16"/>
    </row>
    <row r="16" spans="1:18">
      <c r="A16" s="32"/>
      <c r="B16" s="39"/>
      <c r="C16" s="34"/>
      <c r="D16" s="35"/>
      <c r="E16" s="67"/>
      <c r="F16" s="68"/>
      <c r="H16" s="90" t="s">
        <v>66</v>
      </c>
      <c r="I16" s="90">
        <f>I13*I14</f>
        <v>7501.2839999999997</v>
      </c>
      <c r="J16" s="90">
        <f t="shared" ref="J16:N16" si="0">J13*J14</f>
        <v>41625.134999999995</v>
      </c>
      <c r="K16" s="90">
        <f t="shared" si="0"/>
        <v>117244.11599999997</v>
      </c>
      <c r="L16" s="90">
        <f t="shared" si="0"/>
        <v>152760.6</v>
      </c>
      <c r="M16" s="90">
        <f t="shared" si="0"/>
        <v>145174.76999999999</v>
      </c>
      <c r="N16" s="90">
        <f t="shared" si="0"/>
        <v>3147.68</v>
      </c>
      <c r="O16" s="18"/>
      <c r="P16" s="91">
        <f>SUM(I16:O16)*0.95*0.2</f>
        <v>88816.181150000004</v>
      </c>
    </row>
    <row r="17" spans="1:15">
      <c r="A17" s="32"/>
      <c r="B17" s="39"/>
      <c r="C17" s="43"/>
      <c r="D17" s="35"/>
      <c r="E17" s="67"/>
      <c r="F17" s="68"/>
      <c r="H17" s="37" t="s">
        <v>67</v>
      </c>
      <c r="I17" s="37">
        <v>5</v>
      </c>
      <c r="J17" s="37">
        <v>5</v>
      </c>
      <c r="K17" s="37">
        <v>6</v>
      </c>
      <c r="L17" s="37">
        <v>8</v>
      </c>
      <c r="M17" s="37">
        <v>8</v>
      </c>
      <c r="N17" s="37">
        <v>8</v>
      </c>
      <c r="O17" s="16"/>
    </row>
    <row r="18" spans="1:15">
      <c r="A18" s="32"/>
      <c r="B18" s="1"/>
      <c r="C18" s="60"/>
      <c r="D18" s="35"/>
      <c r="E18" s="67"/>
      <c r="F18" s="68"/>
      <c r="H18" s="37" t="s">
        <v>66</v>
      </c>
      <c r="I18" s="37">
        <v>6251.0700000000006</v>
      </c>
      <c r="J18" s="37">
        <v>23125.074999999997</v>
      </c>
      <c r="K18" s="37">
        <v>58622.057999999983</v>
      </c>
      <c r="L18" s="37">
        <v>81472.320000000007</v>
      </c>
      <c r="M18" s="37">
        <v>64522.119999999995</v>
      </c>
      <c r="N18" s="37">
        <v>629.53599999999994</v>
      </c>
      <c r="O18" s="19">
        <f>SUM(I18:N18)*0.25</f>
        <v>58655.544749999994</v>
      </c>
    </row>
    <row r="19" spans="1:15">
      <c r="A19" s="32"/>
      <c r="B19" s="1"/>
      <c r="C19" s="34"/>
      <c r="D19" s="35"/>
      <c r="E19" s="67"/>
      <c r="F19" s="68"/>
      <c r="H19" s="37" t="s">
        <v>68</v>
      </c>
      <c r="I19" s="37" t="s">
        <v>69</v>
      </c>
    </row>
    <row r="20" spans="1:15">
      <c r="A20" s="32"/>
      <c r="B20" s="39"/>
      <c r="C20" s="34"/>
      <c r="D20" s="35"/>
      <c r="E20" s="67"/>
      <c r="F20" s="68"/>
      <c r="H20" s="37"/>
    </row>
    <row r="21" spans="1:15" s="75" customFormat="1">
      <c r="A21" s="32"/>
      <c r="B21" s="1"/>
      <c r="C21" s="43"/>
      <c r="D21" s="35"/>
      <c r="E21" s="89"/>
      <c r="F21" s="68"/>
      <c r="G21" s="37"/>
    </row>
    <row r="22" spans="1:15" s="75" customFormat="1">
      <c r="A22" s="32"/>
      <c r="B22" s="39"/>
      <c r="C22" s="34"/>
      <c r="D22" s="35"/>
      <c r="E22" s="89"/>
      <c r="F22" s="68"/>
      <c r="G22" s="37"/>
    </row>
    <row r="23" spans="1:15" s="75" customFormat="1">
      <c r="A23" s="32"/>
      <c r="B23" s="39"/>
      <c r="C23" s="34"/>
      <c r="D23" s="35"/>
      <c r="E23" s="89"/>
      <c r="F23" s="68"/>
      <c r="G23" s="37"/>
    </row>
    <row r="24" spans="1:15" s="75" customFormat="1">
      <c r="A24" s="32"/>
      <c r="B24" s="39"/>
      <c r="C24" s="34"/>
      <c r="D24" s="35"/>
      <c r="E24" s="89"/>
      <c r="F24" s="68"/>
      <c r="G24" s="37"/>
    </row>
    <row r="25" spans="1:15" s="75" customFormat="1">
      <c r="A25" s="32"/>
      <c r="B25" s="39"/>
      <c r="C25" s="34"/>
      <c r="D25" s="35"/>
      <c r="E25" s="89"/>
      <c r="F25" s="68"/>
      <c r="G25" s="37"/>
    </row>
    <row r="26" spans="1:15" s="75" customFormat="1">
      <c r="A26" s="32"/>
      <c r="B26" s="39"/>
      <c r="C26" s="34"/>
      <c r="D26" s="35"/>
      <c r="E26" s="89"/>
      <c r="F26" s="68"/>
      <c r="G26" s="37"/>
    </row>
    <row r="27" spans="1:15" s="75" customFormat="1">
      <c r="A27" s="32"/>
      <c r="B27" s="39"/>
      <c r="C27" s="34"/>
      <c r="D27" s="35"/>
      <c r="E27" s="89"/>
      <c r="F27" s="68"/>
      <c r="G27" s="37"/>
    </row>
    <row r="28" spans="1:15" s="75" customFormat="1">
      <c r="A28" s="32"/>
      <c r="B28" s="39"/>
      <c r="C28" s="34"/>
      <c r="D28" s="35"/>
      <c r="E28" s="89"/>
      <c r="F28" s="68"/>
      <c r="G28" s="37"/>
    </row>
    <row r="29" spans="1:15" s="75" customFormat="1">
      <c r="A29" s="32"/>
      <c r="B29" s="39"/>
      <c r="C29" s="34"/>
      <c r="D29" s="35"/>
      <c r="E29" s="89"/>
      <c r="F29" s="68"/>
      <c r="G29" s="37"/>
    </row>
    <row r="30" spans="1:15" s="75" customFormat="1">
      <c r="A30" s="32"/>
      <c r="B30" s="39"/>
      <c r="C30" s="34"/>
      <c r="D30" s="35"/>
      <c r="E30" s="89"/>
      <c r="F30" s="68"/>
      <c r="G30" s="37"/>
    </row>
    <row r="31" spans="1:15" s="75" customFormat="1">
      <c r="A31" s="32"/>
      <c r="B31" s="39"/>
      <c r="C31" s="34"/>
      <c r="D31" s="35"/>
      <c r="E31" s="89"/>
      <c r="F31" s="68"/>
      <c r="G31" s="37"/>
    </row>
    <row r="32" spans="1:15" s="75" customFormat="1">
      <c r="A32" s="32"/>
      <c r="B32" s="39"/>
      <c r="C32" s="34"/>
      <c r="D32" s="35"/>
      <c r="E32" s="89"/>
      <c r="F32" s="68"/>
      <c r="G32" s="37"/>
    </row>
    <row r="33" spans="1:7" s="75" customFormat="1">
      <c r="A33" s="32"/>
      <c r="B33" s="39"/>
      <c r="C33" s="34"/>
      <c r="D33" s="35"/>
      <c r="E33" s="89"/>
      <c r="F33" s="68"/>
      <c r="G33" s="37"/>
    </row>
    <row r="34" spans="1:7" s="75" customFormat="1">
      <c r="A34" s="32"/>
      <c r="B34" s="39"/>
      <c r="C34" s="34"/>
      <c r="D34" s="35"/>
      <c r="E34" s="89"/>
      <c r="F34" s="68"/>
      <c r="G34" s="37"/>
    </row>
    <row r="35" spans="1:7" s="75" customFormat="1">
      <c r="A35" s="32"/>
      <c r="B35" s="39"/>
      <c r="C35" s="34"/>
      <c r="D35" s="35"/>
      <c r="E35" s="89"/>
      <c r="F35" s="68"/>
      <c r="G35" s="37"/>
    </row>
    <row r="36" spans="1:7" s="75" customFormat="1">
      <c r="A36" s="32"/>
      <c r="B36" s="39"/>
      <c r="C36" s="34"/>
      <c r="D36" s="35"/>
      <c r="E36" s="89"/>
      <c r="F36" s="68"/>
      <c r="G36" s="37"/>
    </row>
    <row r="37" spans="1:7" s="75" customFormat="1">
      <c r="A37" s="32"/>
      <c r="B37" s="39"/>
      <c r="C37" s="34"/>
      <c r="D37" s="35"/>
      <c r="E37" s="89"/>
      <c r="F37" s="68"/>
      <c r="G37" s="37"/>
    </row>
    <row r="38" spans="1:7" s="75" customFormat="1">
      <c r="A38" s="32"/>
      <c r="B38" s="39"/>
      <c r="C38" s="34"/>
      <c r="D38" s="35"/>
      <c r="E38" s="89"/>
      <c r="F38" s="68"/>
      <c r="G38" s="37"/>
    </row>
    <row r="39" spans="1:7" s="75" customFormat="1">
      <c r="A39" s="32"/>
      <c r="B39" s="39"/>
      <c r="C39" s="34"/>
      <c r="D39" s="35"/>
      <c r="E39" s="89"/>
      <c r="F39" s="68"/>
      <c r="G39" s="37"/>
    </row>
    <row r="40" spans="1:7" s="75" customFormat="1">
      <c r="A40" s="32"/>
      <c r="B40" s="39"/>
      <c r="C40" s="34"/>
      <c r="D40" s="35"/>
      <c r="E40" s="89"/>
      <c r="F40" s="68"/>
      <c r="G40" s="37"/>
    </row>
    <row r="41" spans="1:7" s="75" customFormat="1">
      <c r="A41" s="32"/>
      <c r="B41" s="39"/>
      <c r="C41" s="34"/>
      <c r="D41" s="35"/>
      <c r="E41" s="89"/>
      <c r="F41" s="68"/>
      <c r="G41" s="37"/>
    </row>
    <row r="42" spans="1:7" s="75" customFormat="1">
      <c r="A42" s="32"/>
      <c r="B42" s="39"/>
      <c r="C42" s="34"/>
      <c r="D42" s="35"/>
      <c r="E42" s="89"/>
      <c r="F42" s="68"/>
      <c r="G42" s="37"/>
    </row>
    <row r="43" spans="1:7" s="75" customFormat="1">
      <c r="A43" s="32"/>
      <c r="B43" s="39"/>
      <c r="C43" s="34"/>
      <c r="D43" s="35"/>
      <c r="E43" s="89"/>
      <c r="F43" s="68"/>
      <c r="G43" s="37"/>
    </row>
    <row r="44" spans="1:7" s="75" customFormat="1">
      <c r="A44" s="32"/>
      <c r="B44" s="39"/>
      <c r="C44" s="34"/>
      <c r="D44" s="35"/>
      <c r="E44" s="89"/>
      <c r="F44" s="68"/>
      <c r="G44" s="37"/>
    </row>
    <row r="45" spans="1:7" s="75" customFormat="1">
      <c r="A45" s="32"/>
      <c r="B45" s="39"/>
      <c r="C45" s="34"/>
      <c r="D45" s="35"/>
      <c r="E45" s="89"/>
      <c r="F45" s="68"/>
      <c r="G45" s="37"/>
    </row>
    <row r="46" spans="1:7" s="75" customFormat="1">
      <c r="A46" s="32"/>
      <c r="B46" s="39"/>
      <c r="C46" s="34"/>
      <c r="D46" s="35"/>
      <c r="E46" s="89"/>
      <c r="F46" s="68"/>
      <c r="G46" s="37"/>
    </row>
    <row r="47" spans="1:7" s="75" customFormat="1">
      <c r="A47" s="32"/>
      <c r="B47" s="39"/>
      <c r="C47" s="34"/>
      <c r="D47" s="35"/>
      <c r="E47" s="89"/>
      <c r="F47" s="68"/>
      <c r="G47" s="37"/>
    </row>
    <row r="48" spans="1:7" s="75" customFormat="1">
      <c r="A48" s="32"/>
      <c r="B48" s="80"/>
      <c r="C48" s="34"/>
      <c r="D48" s="35"/>
      <c r="E48" s="69"/>
      <c r="F48" s="70"/>
      <c r="G48" s="37"/>
    </row>
    <row r="49" spans="1:8">
      <c r="A49" s="564" t="s">
        <v>14</v>
      </c>
      <c r="B49" s="565"/>
      <c r="C49" s="565"/>
      <c r="D49" s="565"/>
      <c r="E49" s="566"/>
      <c r="F49" s="129"/>
      <c r="G49" s="52"/>
      <c r="H49" s="37"/>
    </row>
    <row r="50" spans="1:8" s="48" customFormat="1" ht="15.3" customHeight="1" thickBot="1">
      <c r="A50" s="556" t="s">
        <v>15</v>
      </c>
      <c r="B50" s="557"/>
      <c r="C50" s="557"/>
      <c r="D50" s="557"/>
      <c r="E50" s="567"/>
      <c r="F50" s="130"/>
    </row>
  </sheetData>
  <mergeCells count="8">
    <mergeCell ref="A49:E49"/>
    <mergeCell ref="A50:E50"/>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85" firstPageNumber="7" orientation="portrait" r:id="rId1"/>
  <headerFooter alignWithMargins="0">
    <oddHeader>&amp;CGravel Road and Associated Works</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sheetPr>
  <dimension ref="A1:H48"/>
  <sheetViews>
    <sheetView view="pageBreakPreview" topLeftCell="A31" zoomScale="130" zoomScaleNormal="100" zoomScaleSheetLayoutView="130" workbookViewId="0">
      <selection activeCell="E51" sqref="E51"/>
    </sheetView>
  </sheetViews>
  <sheetFormatPr defaultColWidth="9.15625" defaultRowHeight="15"/>
  <cols>
    <col min="1" max="1" width="7.5234375" style="50" customWidth="1"/>
    <col min="2" max="2" width="44.15625" style="37" customWidth="1"/>
    <col min="3" max="3" width="6.1015625" style="52" customWidth="1"/>
    <col min="4" max="4" width="7.89453125" style="54" bestFit="1" customWidth="1"/>
    <col min="5" max="5" width="11.05078125" style="55" customWidth="1"/>
    <col min="6" max="6" width="12.62890625" style="56" customWidth="1"/>
    <col min="7" max="7" width="9.15625" style="37" customWidth="1"/>
    <col min="8" max="8" width="19.47265625" style="75" customWidth="1"/>
    <col min="9" max="16384" width="9.15625" style="37"/>
  </cols>
  <sheetData>
    <row r="1" spans="1:8" s="73" customFormat="1">
      <c r="A1" s="544" t="s">
        <v>70</v>
      </c>
      <c r="B1" s="545"/>
      <c r="C1" s="545"/>
      <c r="D1" s="545"/>
      <c r="E1" s="545"/>
      <c r="F1" s="546"/>
      <c r="H1" s="74"/>
    </row>
    <row r="2" spans="1:8" s="73" customFormat="1" ht="15.3" thickBot="1">
      <c r="A2" s="547" t="s">
        <v>71</v>
      </c>
      <c r="B2" s="548"/>
      <c r="C2" s="548"/>
      <c r="D2" s="548"/>
      <c r="E2" s="548"/>
      <c r="F2" s="549"/>
      <c r="H2" s="74"/>
    </row>
    <row r="3" spans="1:8" s="48" customFormat="1">
      <c r="A3" s="571" t="s">
        <v>2</v>
      </c>
      <c r="B3" s="560" t="s">
        <v>3</v>
      </c>
      <c r="C3" s="560" t="s">
        <v>4</v>
      </c>
      <c r="D3" s="561" t="s">
        <v>5</v>
      </c>
      <c r="E3" s="24" t="s">
        <v>6</v>
      </c>
      <c r="F3" s="25" t="s">
        <v>7</v>
      </c>
      <c r="H3" s="47"/>
    </row>
    <row r="4" spans="1:8">
      <c r="A4" s="551"/>
      <c r="B4" s="552"/>
      <c r="C4" s="552"/>
      <c r="D4" s="553"/>
      <c r="E4" s="28" t="s">
        <v>8</v>
      </c>
      <c r="F4" s="29" t="s">
        <v>8</v>
      </c>
    </row>
    <row r="5" spans="1:8" ht="20.25" customHeight="1">
      <c r="A5" s="469"/>
      <c r="B5" s="92" t="s">
        <v>72</v>
      </c>
      <c r="C5" s="34"/>
      <c r="D5" s="77"/>
      <c r="E5" s="36"/>
      <c r="F5" s="59"/>
      <c r="H5" s="37"/>
    </row>
    <row r="6" spans="1:8">
      <c r="A6" s="333"/>
      <c r="B6" s="1"/>
      <c r="C6" s="43"/>
      <c r="D6" s="128"/>
      <c r="E6" s="35"/>
      <c r="F6" s="59"/>
      <c r="H6" s="37"/>
    </row>
    <row r="7" spans="1:8" ht="30">
      <c r="A7" s="333">
        <v>17.02</v>
      </c>
      <c r="B7" s="1" t="s">
        <v>73</v>
      </c>
      <c r="C7" s="43" t="s">
        <v>20</v>
      </c>
      <c r="D7" s="470">
        <v>49.5</v>
      </c>
      <c r="E7" s="471"/>
      <c r="F7" s="63"/>
      <c r="H7" s="37">
        <f>(2.5*11)+22</f>
        <v>49.5</v>
      </c>
    </row>
    <row r="8" spans="1:8">
      <c r="A8" s="333"/>
      <c r="C8" s="43"/>
      <c r="D8" s="470"/>
      <c r="E8" s="472"/>
      <c r="F8" s="63"/>
      <c r="H8" s="37"/>
    </row>
    <row r="9" spans="1:8" ht="30">
      <c r="A9" s="42">
        <v>17.03</v>
      </c>
      <c r="B9" s="39" t="s">
        <v>74</v>
      </c>
      <c r="C9" s="43" t="s">
        <v>20</v>
      </c>
      <c r="D9" s="470">
        <v>4.5</v>
      </c>
      <c r="E9" s="471"/>
      <c r="F9" s="63"/>
      <c r="H9" s="37">
        <f>(0.2*11)+2.3</f>
        <v>4.5</v>
      </c>
    </row>
    <row r="10" spans="1:8">
      <c r="A10" s="32"/>
      <c r="B10" s="39"/>
      <c r="C10" s="34"/>
      <c r="D10" s="79"/>
      <c r="E10" s="345"/>
      <c r="F10" s="63"/>
      <c r="H10" s="37"/>
    </row>
    <row r="11" spans="1:8">
      <c r="A11" s="469"/>
      <c r="B11" s="92" t="s">
        <v>75</v>
      </c>
      <c r="C11" s="34"/>
      <c r="D11" s="79"/>
      <c r="E11" s="345"/>
      <c r="F11" s="63"/>
      <c r="H11" s="37"/>
    </row>
    <row r="12" spans="1:8">
      <c r="A12" s="333"/>
      <c r="B12" s="1"/>
      <c r="C12" s="43"/>
      <c r="D12" s="79"/>
      <c r="E12" s="345"/>
      <c r="F12" s="63"/>
      <c r="H12" s="37"/>
    </row>
    <row r="13" spans="1:8">
      <c r="A13" s="333">
        <v>17.059999999999999</v>
      </c>
      <c r="B13" s="1" t="s">
        <v>76</v>
      </c>
      <c r="C13" s="473"/>
      <c r="D13" s="79"/>
      <c r="E13" s="345"/>
      <c r="F13" s="63"/>
      <c r="H13" s="37"/>
    </row>
    <row r="14" spans="1:8">
      <c r="A14" s="333"/>
      <c r="C14" s="43"/>
      <c r="D14" s="79"/>
      <c r="E14" s="345"/>
      <c r="F14" s="63"/>
      <c r="H14" s="37"/>
    </row>
    <row r="15" spans="1:8">
      <c r="A15" s="333"/>
      <c r="B15" s="37" t="s">
        <v>77</v>
      </c>
      <c r="C15" s="60" t="s">
        <v>18</v>
      </c>
      <c r="D15" s="470">
        <v>109</v>
      </c>
      <c r="E15" s="345"/>
      <c r="F15" s="63"/>
      <c r="H15" s="37">
        <f>(11.5*11)+92</f>
        <v>218.5</v>
      </c>
    </row>
    <row r="16" spans="1:8">
      <c r="A16" s="333"/>
      <c r="C16" s="43"/>
      <c r="D16" s="79"/>
      <c r="E16" s="345"/>
      <c r="F16" s="63"/>
      <c r="H16" s="37"/>
    </row>
    <row r="17" spans="1:8">
      <c r="A17" s="333"/>
      <c r="B17" s="37" t="s">
        <v>78</v>
      </c>
      <c r="C17" s="60" t="s">
        <v>18</v>
      </c>
      <c r="D17" s="470">
        <v>109</v>
      </c>
      <c r="E17" s="345"/>
      <c r="F17" s="63"/>
      <c r="H17" s="37"/>
    </row>
    <row r="18" spans="1:8">
      <c r="A18" s="333"/>
      <c r="C18" s="43"/>
      <c r="D18" s="79"/>
      <c r="E18" s="345"/>
      <c r="F18" s="63"/>
      <c r="H18" s="37"/>
    </row>
    <row r="19" spans="1:8" s="75" customFormat="1">
      <c r="A19" s="32"/>
      <c r="B19" s="39"/>
      <c r="C19" s="60"/>
      <c r="D19" s="79"/>
      <c r="E19" s="112"/>
      <c r="F19" s="63"/>
      <c r="G19" s="37"/>
    </row>
    <row r="20" spans="1:8" s="75" customFormat="1">
      <c r="A20" s="32"/>
      <c r="B20" s="92" t="s">
        <v>79</v>
      </c>
      <c r="C20" s="60"/>
      <c r="D20" s="79"/>
      <c r="E20" s="112"/>
      <c r="F20" s="63"/>
      <c r="G20" s="37"/>
    </row>
    <row r="21" spans="1:8" s="75" customFormat="1">
      <c r="A21" s="32">
        <v>17.100000000000001</v>
      </c>
      <c r="B21" s="39" t="s">
        <v>80</v>
      </c>
      <c r="C21" s="60"/>
      <c r="D21" s="79"/>
      <c r="E21" s="112"/>
      <c r="F21" s="63"/>
      <c r="G21" s="37"/>
    </row>
    <row r="22" spans="1:8" s="75" customFormat="1">
      <c r="A22" s="32"/>
      <c r="B22" s="39"/>
      <c r="C22" s="60"/>
      <c r="D22" s="79"/>
      <c r="E22" s="112"/>
      <c r="F22" s="63"/>
      <c r="G22" s="37"/>
    </row>
    <row r="23" spans="1:8" s="75" customFormat="1">
      <c r="A23" s="32"/>
      <c r="B23" s="37" t="s">
        <v>81</v>
      </c>
      <c r="C23" s="60" t="s">
        <v>82</v>
      </c>
      <c r="D23" s="470">
        <v>2.7</v>
      </c>
      <c r="E23" s="112"/>
      <c r="F23" s="63"/>
      <c r="G23" s="37"/>
      <c r="H23" s="75">
        <f>(346*11)+1591</f>
        <v>5397</v>
      </c>
    </row>
    <row r="24" spans="1:8" s="75" customFormat="1">
      <c r="A24" s="32"/>
      <c r="B24" s="39"/>
      <c r="C24" s="60"/>
      <c r="D24" s="79"/>
      <c r="E24" s="112"/>
      <c r="F24" s="63"/>
      <c r="G24" s="37"/>
    </row>
    <row r="25" spans="1:8" s="75" customFormat="1">
      <c r="A25" s="32"/>
      <c r="B25" s="39" t="s">
        <v>83</v>
      </c>
      <c r="C25" s="60" t="s">
        <v>82</v>
      </c>
      <c r="D25" s="470">
        <v>2.7</v>
      </c>
      <c r="E25" s="112"/>
      <c r="F25" s="63"/>
      <c r="G25" s="37"/>
    </row>
    <row r="26" spans="1:8" s="75" customFormat="1">
      <c r="A26" s="32"/>
      <c r="B26" s="39"/>
      <c r="C26" s="60"/>
      <c r="D26" s="79"/>
      <c r="E26" s="62"/>
      <c r="F26" s="63"/>
      <c r="G26" s="37"/>
    </row>
    <row r="27" spans="1:8" s="75" customFormat="1">
      <c r="A27" s="32"/>
      <c r="B27" s="39"/>
      <c r="C27" s="60"/>
      <c r="D27" s="79"/>
      <c r="E27" s="62"/>
      <c r="F27" s="63"/>
      <c r="G27" s="37"/>
    </row>
    <row r="28" spans="1:8" s="75" customFormat="1">
      <c r="A28" s="32"/>
      <c r="B28" s="39"/>
      <c r="C28" s="60"/>
      <c r="D28" s="79"/>
      <c r="E28" s="62"/>
      <c r="F28" s="63"/>
      <c r="G28" s="37"/>
    </row>
    <row r="29" spans="1:8" s="75" customFormat="1">
      <c r="A29" s="32"/>
      <c r="B29" s="39"/>
      <c r="C29" s="60"/>
      <c r="D29" s="79"/>
      <c r="E29" s="62"/>
      <c r="F29" s="63"/>
      <c r="G29" s="37"/>
    </row>
    <row r="30" spans="1:8" s="75" customFormat="1">
      <c r="A30" s="32"/>
      <c r="B30" s="39"/>
      <c r="C30" s="60"/>
      <c r="D30" s="79"/>
      <c r="E30" s="62"/>
      <c r="F30" s="63"/>
      <c r="G30" s="37"/>
    </row>
    <row r="31" spans="1:8" s="75" customFormat="1">
      <c r="A31" s="32"/>
      <c r="B31" s="39"/>
      <c r="C31" s="60"/>
      <c r="D31" s="79"/>
      <c r="E31" s="62"/>
      <c r="F31" s="63"/>
      <c r="G31" s="37"/>
    </row>
    <row r="32" spans="1:8" s="75" customFormat="1">
      <c r="A32" s="32"/>
      <c r="B32" s="39"/>
      <c r="C32" s="60"/>
      <c r="D32" s="79"/>
      <c r="E32" s="62"/>
      <c r="F32" s="63"/>
      <c r="G32" s="37"/>
    </row>
    <row r="33" spans="1:8" s="75" customFormat="1">
      <c r="A33" s="32"/>
      <c r="B33" s="39"/>
      <c r="C33" s="60"/>
      <c r="D33" s="79"/>
      <c r="E33" s="62"/>
      <c r="F33" s="63"/>
      <c r="G33" s="37"/>
    </row>
    <row r="34" spans="1:8" s="75" customFormat="1">
      <c r="A34" s="32"/>
      <c r="B34" s="39"/>
      <c r="C34" s="60"/>
      <c r="D34" s="79"/>
      <c r="E34" s="62"/>
      <c r="F34" s="63"/>
      <c r="G34" s="37"/>
    </row>
    <row r="35" spans="1:8" s="75" customFormat="1">
      <c r="A35" s="32"/>
      <c r="B35" s="39"/>
      <c r="C35" s="60"/>
      <c r="D35" s="79"/>
      <c r="E35" s="62"/>
      <c r="F35" s="63"/>
      <c r="G35" s="37"/>
    </row>
    <row r="36" spans="1:8" s="75" customFormat="1">
      <c r="A36" s="32"/>
      <c r="B36" s="39"/>
      <c r="C36" s="60"/>
      <c r="D36" s="79"/>
      <c r="E36" s="62"/>
      <c r="F36" s="63"/>
      <c r="G36" s="37"/>
    </row>
    <row r="37" spans="1:8" s="75" customFormat="1">
      <c r="A37" s="32"/>
      <c r="B37" s="39"/>
      <c r="C37" s="60"/>
      <c r="D37" s="79"/>
      <c r="E37" s="62"/>
      <c r="F37" s="63"/>
      <c r="G37" s="37"/>
    </row>
    <row r="38" spans="1:8" s="75" customFormat="1">
      <c r="A38" s="32"/>
      <c r="B38" s="39"/>
      <c r="C38" s="60"/>
      <c r="D38" s="79"/>
      <c r="E38" s="62"/>
      <c r="F38" s="63"/>
      <c r="G38" s="37"/>
    </row>
    <row r="39" spans="1:8" s="75" customFormat="1">
      <c r="A39" s="32"/>
      <c r="B39" s="39"/>
      <c r="C39" s="60"/>
      <c r="D39" s="79"/>
      <c r="E39" s="62"/>
      <c r="F39" s="63"/>
      <c r="G39" s="37"/>
    </row>
    <row r="40" spans="1:8" s="75" customFormat="1">
      <c r="A40" s="32"/>
      <c r="B40" s="39"/>
      <c r="C40" s="60"/>
      <c r="D40" s="79"/>
      <c r="E40" s="62"/>
      <c r="F40" s="63"/>
      <c r="G40" s="37"/>
    </row>
    <row r="41" spans="1:8" s="75" customFormat="1">
      <c r="A41" s="32"/>
      <c r="B41" s="39"/>
      <c r="C41" s="60"/>
      <c r="D41" s="79"/>
      <c r="E41" s="62"/>
      <c r="F41" s="63"/>
      <c r="G41" s="37"/>
    </row>
    <row r="42" spans="1:8" s="75" customFormat="1">
      <c r="A42" s="32"/>
      <c r="B42" s="39"/>
      <c r="C42" s="60"/>
      <c r="D42" s="79"/>
      <c r="E42" s="62"/>
      <c r="F42" s="63"/>
      <c r="G42" s="37"/>
    </row>
    <row r="43" spans="1:8" s="75" customFormat="1">
      <c r="A43" s="32"/>
      <c r="B43" s="39"/>
      <c r="C43" s="60"/>
      <c r="D43" s="79"/>
      <c r="E43" s="62"/>
      <c r="F43" s="63"/>
      <c r="G43" s="37"/>
    </row>
    <row r="44" spans="1:8" s="75" customFormat="1">
      <c r="A44" s="32"/>
      <c r="B44" s="39"/>
      <c r="C44" s="60"/>
      <c r="D44" s="79"/>
      <c r="E44" s="62"/>
      <c r="F44" s="63"/>
      <c r="G44" s="37"/>
    </row>
    <row r="45" spans="1:8" s="75" customFormat="1">
      <c r="A45" s="32"/>
      <c r="B45" s="39"/>
      <c r="C45" s="60"/>
      <c r="D45" s="79"/>
      <c r="E45" s="62"/>
      <c r="F45" s="63"/>
      <c r="G45" s="37"/>
    </row>
    <row r="46" spans="1:8" s="75" customFormat="1">
      <c r="A46" s="32"/>
      <c r="B46" s="39"/>
      <c r="C46" s="60"/>
      <c r="D46" s="79"/>
      <c r="E46" s="62"/>
      <c r="F46" s="63"/>
      <c r="G46" s="37"/>
    </row>
    <row r="47" spans="1:8">
      <c r="A47" s="540" t="s">
        <v>14</v>
      </c>
      <c r="B47" s="541"/>
      <c r="C47" s="541"/>
      <c r="D47" s="541"/>
      <c r="E47" s="541"/>
      <c r="F47" s="129"/>
      <c r="G47" s="52"/>
      <c r="H47" s="37"/>
    </row>
    <row r="48" spans="1:8" s="48" customFormat="1" ht="15.3" thickBot="1">
      <c r="A48" s="542" t="s">
        <v>15</v>
      </c>
      <c r="B48" s="543"/>
      <c r="C48" s="543"/>
      <c r="D48" s="543"/>
      <c r="E48" s="543"/>
      <c r="F48" s="130"/>
    </row>
  </sheetData>
  <mergeCells count="8">
    <mergeCell ref="A47:E47"/>
    <mergeCell ref="A48:E48"/>
    <mergeCell ref="A1:F1"/>
    <mergeCell ref="A2:F2"/>
    <mergeCell ref="A3:A4"/>
    <mergeCell ref="B3:B4"/>
    <mergeCell ref="C3:C4"/>
    <mergeCell ref="D3:D4"/>
  </mergeCells>
  <printOptions horizontalCentered="1" gridLines="1"/>
  <pageMargins left="1.1811023622047245" right="0.74803149606299213" top="0.98425196850393704" bottom="0.98425196850393704" header="0.51181102362204722" footer="0.51181102362204722"/>
  <pageSetup paperSize="9" scale="85" firstPageNumber="7" orientation="portrait" r:id="rId1"/>
  <headerFooter alignWithMargins="0">
    <oddHeader>&amp;CGravel Road and Associated Works</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sheetPr>
  <dimension ref="A1:G159"/>
  <sheetViews>
    <sheetView view="pageBreakPreview" topLeftCell="A142" zoomScale="130" zoomScaleNormal="100" zoomScaleSheetLayoutView="130" workbookViewId="0">
      <selection activeCell="F159" sqref="F159"/>
    </sheetView>
  </sheetViews>
  <sheetFormatPr defaultColWidth="8" defaultRowHeight="15"/>
  <cols>
    <col min="1" max="1" width="7.5234375" style="110" customWidth="1"/>
    <col min="2" max="2" width="41.47265625" style="110" customWidth="1"/>
    <col min="3" max="3" width="6.1015625" style="110" customWidth="1"/>
    <col min="4" max="4" width="8.62890625" style="110" customWidth="1"/>
    <col min="5" max="5" width="12.1015625" style="111" customWidth="1"/>
    <col min="6" max="6" width="13.83984375" style="111" customWidth="1"/>
    <col min="7" max="16384" width="8" style="109"/>
  </cols>
  <sheetData>
    <row r="1" spans="1:7" s="93" customFormat="1">
      <c r="A1" s="576" t="s">
        <v>130</v>
      </c>
      <c r="B1" s="577"/>
      <c r="C1" s="577"/>
      <c r="D1" s="577"/>
      <c r="E1" s="577"/>
      <c r="F1" s="578"/>
    </row>
    <row r="2" spans="1:7" s="93" customFormat="1" ht="15.3" thickBot="1">
      <c r="A2" s="579" t="s">
        <v>84</v>
      </c>
      <c r="B2" s="580"/>
      <c r="C2" s="580"/>
      <c r="D2" s="580"/>
      <c r="E2" s="580"/>
      <c r="F2" s="581"/>
    </row>
    <row r="3" spans="1:7" s="48" customFormat="1">
      <c r="A3" s="582" t="s">
        <v>2</v>
      </c>
      <c r="B3" s="584" t="s">
        <v>3</v>
      </c>
      <c r="C3" s="584" t="s">
        <v>4</v>
      </c>
      <c r="D3" s="586" t="s">
        <v>5</v>
      </c>
      <c r="E3" s="116" t="s">
        <v>6</v>
      </c>
      <c r="F3" s="25" t="s">
        <v>7</v>
      </c>
      <c r="G3" s="47"/>
    </row>
    <row r="4" spans="1:7" s="37" customFormat="1">
      <c r="A4" s="583"/>
      <c r="B4" s="585"/>
      <c r="C4" s="585"/>
      <c r="D4" s="587"/>
      <c r="E4" s="83" t="s">
        <v>8</v>
      </c>
      <c r="F4" s="29" t="s">
        <v>8</v>
      </c>
      <c r="G4" s="75"/>
    </row>
    <row r="5" spans="1:7" s="93" customFormat="1">
      <c r="A5" s="118"/>
      <c r="B5" s="94" t="s">
        <v>85</v>
      </c>
      <c r="C5" s="95"/>
      <c r="D5" s="96"/>
      <c r="E5" s="97"/>
      <c r="F5" s="119"/>
    </row>
    <row r="6" spans="1:7" s="93" customFormat="1">
      <c r="A6" s="118"/>
      <c r="B6" s="94" t="s">
        <v>165</v>
      </c>
      <c r="C6" s="95"/>
      <c r="D6" s="96"/>
      <c r="E6" s="97"/>
      <c r="F6" s="119"/>
    </row>
    <row r="7" spans="1:7" s="93" customFormat="1">
      <c r="A7" s="120">
        <v>22.01</v>
      </c>
      <c r="B7" s="98" t="s">
        <v>86</v>
      </c>
      <c r="C7" s="95" t="s">
        <v>87</v>
      </c>
      <c r="D7" s="519">
        <v>150</v>
      </c>
      <c r="E7" s="520"/>
      <c r="F7" s="521"/>
    </row>
    <row r="8" spans="1:7" s="93" customFormat="1">
      <c r="A8" s="120"/>
      <c r="B8" s="98"/>
      <c r="C8" s="95"/>
      <c r="D8" s="519"/>
      <c r="E8" s="520"/>
      <c r="F8" s="521"/>
    </row>
    <row r="9" spans="1:7" s="93" customFormat="1">
      <c r="A9" s="120">
        <v>22.02</v>
      </c>
      <c r="B9" s="98" t="s">
        <v>88</v>
      </c>
      <c r="C9" s="95" t="s">
        <v>87</v>
      </c>
      <c r="D9" s="519">
        <v>150</v>
      </c>
      <c r="E9" s="520"/>
      <c r="F9" s="521"/>
    </row>
    <row r="10" spans="1:7" s="93" customFormat="1">
      <c r="A10" s="120"/>
      <c r="B10" s="98"/>
      <c r="C10" s="95"/>
      <c r="D10" s="519"/>
      <c r="E10" s="520"/>
      <c r="F10" s="521"/>
    </row>
    <row r="11" spans="1:7" s="93" customFormat="1">
      <c r="A11" s="120">
        <v>22.03</v>
      </c>
      <c r="B11" s="98" t="s">
        <v>89</v>
      </c>
      <c r="C11" s="95" t="s">
        <v>87</v>
      </c>
      <c r="D11" s="519">
        <v>150</v>
      </c>
      <c r="E11" s="520"/>
      <c r="F11" s="521"/>
    </row>
    <row r="12" spans="1:7" s="93" customFormat="1">
      <c r="A12" s="120"/>
      <c r="B12" s="98"/>
      <c r="C12" s="95"/>
      <c r="D12" s="519"/>
      <c r="E12" s="520"/>
      <c r="F12" s="521"/>
    </row>
    <row r="13" spans="1:7" s="93" customFormat="1">
      <c r="A13" s="120">
        <v>22.04</v>
      </c>
      <c r="B13" s="98" t="s">
        <v>90</v>
      </c>
      <c r="C13" s="95" t="s">
        <v>87</v>
      </c>
      <c r="D13" s="519">
        <v>150</v>
      </c>
      <c r="E13" s="520"/>
      <c r="F13" s="521"/>
    </row>
    <row r="14" spans="1:7" s="93" customFormat="1">
      <c r="A14" s="120"/>
      <c r="B14" s="98"/>
      <c r="C14" s="95"/>
      <c r="D14" s="519"/>
      <c r="E14" s="520"/>
      <c r="F14" s="521"/>
    </row>
    <row r="15" spans="1:7" s="93" customFormat="1">
      <c r="A15" s="120">
        <v>22.05</v>
      </c>
      <c r="B15" s="98" t="s">
        <v>91</v>
      </c>
      <c r="C15" s="95" t="s">
        <v>87</v>
      </c>
      <c r="D15" s="519">
        <v>150</v>
      </c>
      <c r="E15" s="520"/>
      <c r="F15" s="521"/>
    </row>
    <row r="16" spans="1:7" s="93" customFormat="1">
      <c r="A16" s="120"/>
      <c r="B16" s="98"/>
      <c r="C16" s="95"/>
      <c r="D16" s="519"/>
      <c r="E16" s="520"/>
      <c r="F16" s="521"/>
    </row>
    <row r="17" spans="1:6" s="93" customFormat="1">
      <c r="A17" s="120">
        <v>22.06</v>
      </c>
      <c r="B17" s="98" t="s">
        <v>92</v>
      </c>
      <c r="C17" s="95" t="s">
        <v>87</v>
      </c>
      <c r="D17" s="519">
        <v>150</v>
      </c>
      <c r="E17" s="520"/>
      <c r="F17" s="521"/>
    </row>
    <row r="18" spans="1:6" s="93" customFormat="1">
      <c r="A18" s="120"/>
      <c r="B18" s="98"/>
      <c r="C18" s="95"/>
      <c r="D18" s="519"/>
      <c r="E18" s="520"/>
      <c r="F18" s="521"/>
    </row>
    <row r="19" spans="1:6" s="93" customFormat="1">
      <c r="A19" s="120">
        <v>22.07</v>
      </c>
      <c r="B19" s="98" t="s">
        <v>93</v>
      </c>
      <c r="C19" s="95" t="s">
        <v>87</v>
      </c>
      <c r="D19" s="519">
        <v>150</v>
      </c>
      <c r="E19" s="520"/>
      <c r="F19" s="521"/>
    </row>
    <row r="20" spans="1:6" s="93" customFormat="1">
      <c r="A20" s="120"/>
      <c r="B20" s="98"/>
      <c r="C20" s="95"/>
      <c r="D20" s="519"/>
      <c r="E20" s="520"/>
      <c r="F20" s="521"/>
    </row>
    <row r="21" spans="1:6" s="93" customFormat="1">
      <c r="A21" s="120">
        <v>22.08</v>
      </c>
      <c r="B21" s="98" t="s">
        <v>94</v>
      </c>
      <c r="C21" s="95" t="s">
        <v>87</v>
      </c>
      <c r="D21" s="519">
        <v>150</v>
      </c>
      <c r="E21" s="520"/>
      <c r="F21" s="521"/>
    </row>
    <row r="22" spans="1:6" s="93" customFormat="1">
      <c r="A22" s="120"/>
      <c r="B22" s="98"/>
      <c r="C22" s="95"/>
      <c r="D22" s="519"/>
      <c r="E22" s="520"/>
      <c r="F22" s="521"/>
    </row>
    <row r="23" spans="1:6" s="93" customFormat="1">
      <c r="A23" s="120">
        <v>22.13</v>
      </c>
      <c r="B23" s="98" t="s">
        <v>95</v>
      </c>
      <c r="C23" s="95" t="s">
        <v>87</v>
      </c>
      <c r="D23" s="519">
        <v>150</v>
      </c>
      <c r="E23" s="520"/>
      <c r="F23" s="521"/>
    </row>
    <row r="24" spans="1:6" s="93" customFormat="1">
      <c r="A24" s="120"/>
      <c r="B24" s="98"/>
      <c r="C24" s="95"/>
      <c r="D24" s="519"/>
      <c r="E24" s="520"/>
      <c r="F24" s="521"/>
    </row>
    <row r="25" spans="1:6" s="93" customFormat="1">
      <c r="A25" s="120">
        <v>22.14</v>
      </c>
      <c r="B25" s="98" t="s">
        <v>497</v>
      </c>
      <c r="C25" s="95" t="s">
        <v>87</v>
      </c>
      <c r="D25" s="519">
        <v>150</v>
      </c>
      <c r="E25" s="520"/>
      <c r="F25" s="521"/>
    </row>
    <row r="26" spans="1:6" s="93" customFormat="1">
      <c r="A26" s="120"/>
      <c r="B26" s="98"/>
      <c r="C26" s="95"/>
      <c r="D26" s="519"/>
      <c r="E26" s="520"/>
      <c r="F26" s="521"/>
    </row>
    <row r="27" spans="1:6" s="93" customFormat="1">
      <c r="A27" s="120">
        <v>22.15</v>
      </c>
      <c r="B27" s="98" t="s">
        <v>495</v>
      </c>
      <c r="C27" s="95" t="s">
        <v>87</v>
      </c>
      <c r="D27" s="519">
        <v>300</v>
      </c>
      <c r="E27" s="520"/>
      <c r="F27" s="521"/>
    </row>
    <row r="28" spans="1:6" s="93" customFormat="1">
      <c r="A28" s="120"/>
      <c r="B28" s="98"/>
      <c r="C28" s="95"/>
      <c r="D28" s="519"/>
      <c r="E28" s="520"/>
      <c r="F28" s="521"/>
    </row>
    <row r="29" spans="1:6" s="93" customFormat="1">
      <c r="A29" s="120">
        <v>22.16</v>
      </c>
      <c r="B29" s="98" t="s">
        <v>496</v>
      </c>
      <c r="C29" s="95" t="s">
        <v>87</v>
      </c>
      <c r="D29" s="519">
        <v>400</v>
      </c>
      <c r="E29" s="520"/>
      <c r="F29" s="521"/>
    </row>
    <row r="30" spans="1:6" s="93" customFormat="1">
      <c r="A30" s="120"/>
      <c r="B30" s="98"/>
      <c r="C30" s="95"/>
      <c r="D30" s="519"/>
      <c r="E30" s="520"/>
      <c r="F30" s="521"/>
    </row>
    <row r="31" spans="1:6" s="93" customFormat="1">
      <c r="A31" s="120">
        <v>22.17</v>
      </c>
      <c r="B31" s="98" t="s">
        <v>568</v>
      </c>
      <c r="C31" s="95" t="s">
        <v>96</v>
      </c>
      <c r="D31" s="519">
        <v>150</v>
      </c>
      <c r="E31" s="520"/>
      <c r="F31" s="521"/>
    </row>
    <row r="32" spans="1:6" s="93" customFormat="1">
      <c r="A32" s="120"/>
      <c r="B32" s="98"/>
      <c r="C32" s="95"/>
      <c r="D32" s="519"/>
      <c r="E32" s="520"/>
      <c r="F32" s="521"/>
    </row>
    <row r="33" spans="1:6" s="93" customFormat="1">
      <c r="A33" s="120">
        <v>22.18</v>
      </c>
      <c r="B33" s="98" t="s">
        <v>478</v>
      </c>
      <c r="C33" s="95" t="s">
        <v>96</v>
      </c>
      <c r="D33" s="519">
        <v>150</v>
      </c>
      <c r="E33" s="520"/>
      <c r="F33" s="521"/>
    </row>
    <row r="34" spans="1:6" s="93" customFormat="1">
      <c r="A34" s="120"/>
      <c r="B34" s="98"/>
      <c r="C34" s="95"/>
      <c r="D34" s="519"/>
      <c r="E34" s="520"/>
      <c r="F34" s="521"/>
    </row>
    <row r="35" spans="1:6" s="93" customFormat="1">
      <c r="A35" s="120">
        <v>22.19</v>
      </c>
      <c r="B35" s="98" t="s">
        <v>564</v>
      </c>
      <c r="C35" s="95" t="s">
        <v>96</v>
      </c>
      <c r="D35" s="519">
        <v>150</v>
      </c>
      <c r="E35" s="520"/>
      <c r="F35" s="521"/>
    </row>
    <row r="36" spans="1:6" s="93" customFormat="1">
      <c r="A36" s="120"/>
      <c r="B36" s="98"/>
      <c r="C36" s="95"/>
      <c r="D36" s="519"/>
      <c r="E36" s="520"/>
      <c r="F36" s="521"/>
    </row>
    <row r="37" spans="1:6" s="93" customFormat="1">
      <c r="A37" s="120">
        <v>22.2</v>
      </c>
      <c r="B37" s="98" t="s">
        <v>571</v>
      </c>
      <c r="C37" s="95" t="s">
        <v>96</v>
      </c>
      <c r="D37" s="519">
        <v>150</v>
      </c>
      <c r="E37" s="520"/>
      <c r="F37" s="521"/>
    </row>
    <row r="38" spans="1:6" s="93" customFormat="1">
      <c r="A38" s="120"/>
      <c r="B38" s="98"/>
      <c r="C38" s="95"/>
      <c r="D38" s="519"/>
      <c r="E38" s="520"/>
      <c r="F38" s="521"/>
    </row>
    <row r="39" spans="1:6" s="93" customFormat="1">
      <c r="A39" s="120">
        <v>22.21</v>
      </c>
      <c r="B39" s="98" t="s">
        <v>565</v>
      </c>
      <c r="C39" s="95" t="s">
        <v>96</v>
      </c>
      <c r="D39" s="519">
        <v>150</v>
      </c>
      <c r="E39" s="520"/>
      <c r="F39" s="521"/>
    </row>
    <row r="40" spans="1:6" s="93" customFormat="1">
      <c r="A40" s="120"/>
      <c r="B40" s="98"/>
      <c r="C40" s="95"/>
      <c r="D40" s="519"/>
      <c r="E40" s="520"/>
      <c r="F40" s="521"/>
    </row>
    <row r="41" spans="1:6" s="93" customFormat="1">
      <c r="A41" s="120">
        <v>22.22</v>
      </c>
      <c r="B41" s="98" t="s">
        <v>570</v>
      </c>
      <c r="C41" s="95" t="s">
        <v>96</v>
      </c>
      <c r="D41" s="519">
        <v>75</v>
      </c>
      <c r="E41" s="520"/>
      <c r="F41" s="521"/>
    </row>
    <row r="42" spans="1:6" s="93" customFormat="1">
      <c r="A42" s="120"/>
      <c r="B42" s="98"/>
      <c r="C42" s="95"/>
      <c r="D42" s="519"/>
      <c r="E42" s="520"/>
      <c r="F42" s="521"/>
    </row>
    <row r="43" spans="1:6" s="93" customFormat="1">
      <c r="A43" s="120">
        <v>22.23</v>
      </c>
      <c r="B43" s="98" t="s">
        <v>569</v>
      </c>
      <c r="C43" s="95" t="s">
        <v>87</v>
      </c>
      <c r="D43" s="519">
        <v>150</v>
      </c>
      <c r="E43" s="520"/>
      <c r="F43" s="521"/>
    </row>
    <row r="44" spans="1:6" s="93" customFormat="1">
      <c r="A44" s="120"/>
      <c r="B44" s="98"/>
      <c r="C44" s="95"/>
      <c r="D44" s="519"/>
      <c r="E44" s="520"/>
      <c r="F44" s="521"/>
    </row>
    <row r="45" spans="1:6" s="93" customFormat="1">
      <c r="A45" s="120" t="s">
        <v>566</v>
      </c>
      <c r="B45" s="98" t="s">
        <v>567</v>
      </c>
      <c r="C45" s="95" t="s">
        <v>96</v>
      </c>
      <c r="D45" s="519">
        <v>30</v>
      </c>
      <c r="E45" s="520"/>
      <c r="F45" s="521"/>
    </row>
    <row r="46" spans="1:6" s="93" customFormat="1">
      <c r="A46" s="120"/>
      <c r="B46" s="98"/>
      <c r="C46" s="95"/>
      <c r="D46" s="519"/>
      <c r="E46" s="520"/>
      <c r="F46" s="521"/>
    </row>
    <row r="47" spans="1:6" s="93" customFormat="1">
      <c r="A47" s="120"/>
      <c r="B47" s="98"/>
      <c r="C47" s="95"/>
      <c r="D47" s="519"/>
      <c r="E47" s="520"/>
      <c r="F47" s="521"/>
    </row>
    <row r="48" spans="1:6" s="93" customFormat="1">
      <c r="A48" s="120"/>
      <c r="B48" s="98"/>
      <c r="C48" s="95"/>
      <c r="D48" s="519"/>
      <c r="E48" s="520"/>
      <c r="F48" s="521"/>
    </row>
    <row r="49" spans="1:7" s="93" customFormat="1">
      <c r="A49" s="120"/>
      <c r="B49" s="98"/>
      <c r="C49" s="95"/>
      <c r="D49" s="519"/>
      <c r="E49" s="520"/>
      <c r="F49" s="521"/>
    </row>
    <row r="50" spans="1:7" s="93" customFormat="1">
      <c r="A50" s="120"/>
      <c r="B50" s="98"/>
      <c r="C50" s="95"/>
      <c r="D50" s="519"/>
      <c r="E50" s="520"/>
      <c r="F50" s="521"/>
    </row>
    <row r="51" spans="1:7" s="93" customFormat="1">
      <c r="A51" s="120"/>
      <c r="B51" s="98"/>
      <c r="C51" s="95"/>
      <c r="D51" s="519"/>
      <c r="E51" s="520"/>
      <c r="F51" s="521"/>
    </row>
    <row r="52" spans="1:7" s="93" customFormat="1">
      <c r="A52" s="120"/>
      <c r="B52" s="98"/>
      <c r="C52" s="95"/>
      <c r="D52" s="519"/>
      <c r="E52" s="520"/>
      <c r="F52" s="521"/>
    </row>
    <row r="53" spans="1:7" s="93" customFormat="1">
      <c r="A53" s="120"/>
      <c r="B53" s="98"/>
      <c r="C53" s="95"/>
      <c r="D53" s="519"/>
      <c r="E53" s="520"/>
      <c r="F53" s="521"/>
    </row>
    <row r="54" spans="1:7" s="93" customFormat="1">
      <c r="A54" s="120"/>
      <c r="B54" s="98"/>
      <c r="C54" s="95"/>
      <c r="D54" s="519"/>
      <c r="E54" s="520"/>
      <c r="F54" s="521"/>
    </row>
    <row r="55" spans="1:7" s="93" customFormat="1">
      <c r="A55" s="120"/>
      <c r="B55" s="98"/>
      <c r="C55" s="95"/>
      <c r="D55" s="519"/>
      <c r="E55" s="520"/>
      <c r="F55" s="521"/>
    </row>
    <row r="56" spans="1:7" s="93" customFormat="1">
      <c r="A56" s="120"/>
      <c r="B56" s="98"/>
      <c r="C56" s="95"/>
      <c r="D56" s="519"/>
      <c r="E56" s="520"/>
      <c r="F56" s="521"/>
    </row>
    <row r="57" spans="1:7" s="93" customFormat="1">
      <c r="A57" s="120"/>
      <c r="B57" s="98"/>
      <c r="C57" s="95"/>
      <c r="D57" s="483"/>
      <c r="E57" s="99"/>
    </row>
    <row r="58" spans="1:7" s="48" customFormat="1" ht="15.3" thickBot="1">
      <c r="A58" s="556" t="s">
        <v>104</v>
      </c>
      <c r="B58" s="557"/>
      <c r="C58" s="557"/>
      <c r="D58" s="557"/>
      <c r="E58" s="557"/>
      <c r="F58" s="142"/>
      <c r="G58" s="47"/>
    </row>
    <row r="59" spans="1:7" s="48" customFormat="1">
      <c r="A59" s="554" t="s">
        <v>105</v>
      </c>
      <c r="B59" s="555"/>
      <c r="C59" s="555"/>
      <c r="D59" s="555"/>
      <c r="E59" s="555"/>
      <c r="F59" s="150"/>
      <c r="G59" s="47"/>
    </row>
    <row r="60" spans="1:7" s="93" customFormat="1">
      <c r="A60" s="120"/>
      <c r="B60" s="522"/>
      <c r="C60" s="95"/>
      <c r="D60" s="519"/>
      <c r="E60" s="520"/>
      <c r="F60" s="521"/>
    </row>
    <row r="61" spans="1:7" s="93" customFormat="1">
      <c r="A61" s="120" t="s">
        <v>97</v>
      </c>
      <c r="B61" s="100" t="s">
        <v>98</v>
      </c>
      <c r="C61" s="95"/>
      <c r="D61" s="483"/>
      <c r="E61" s="99"/>
      <c r="F61" s="121"/>
    </row>
    <row r="62" spans="1:7" s="93" customFormat="1">
      <c r="A62" s="120" t="s">
        <v>158</v>
      </c>
      <c r="B62" s="522" t="s">
        <v>99</v>
      </c>
      <c r="C62" s="95" t="s">
        <v>492</v>
      </c>
      <c r="D62" s="519">
        <v>1000</v>
      </c>
      <c r="E62" s="520"/>
      <c r="F62" s="521"/>
    </row>
    <row r="63" spans="1:7" s="93" customFormat="1">
      <c r="A63" s="120"/>
      <c r="B63" s="522"/>
      <c r="C63" s="95"/>
      <c r="D63" s="519"/>
      <c r="E63" s="520"/>
      <c r="F63" s="521"/>
    </row>
    <row r="64" spans="1:7" s="93" customFormat="1">
      <c r="A64" s="120" t="s">
        <v>159</v>
      </c>
      <c r="B64" s="522" t="s">
        <v>100</v>
      </c>
      <c r="C64" s="95" t="s">
        <v>492</v>
      </c>
      <c r="D64" s="519">
        <v>1000</v>
      </c>
      <c r="E64" s="520"/>
      <c r="F64" s="521"/>
    </row>
    <row r="65" spans="1:6" s="93" customFormat="1">
      <c r="A65" s="120"/>
      <c r="B65" s="522"/>
      <c r="C65" s="95"/>
      <c r="D65" s="519"/>
      <c r="E65" s="520"/>
      <c r="F65" s="521"/>
    </row>
    <row r="66" spans="1:6" s="93" customFormat="1">
      <c r="A66" s="120" t="s">
        <v>160</v>
      </c>
      <c r="B66" s="522" t="s">
        <v>101</v>
      </c>
      <c r="C66" s="95" t="s">
        <v>492</v>
      </c>
      <c r="D66" s="519">
        <v>1000</v>
      </c>
      <c r="E66" s="520"/>
      <c r="F66" s="521"/>
    </row>
    <row r="67" spans="1:6" s="93" customFormat="1">
      <c r="A67" s="120"/>
      <c r="B67" s="522"/>
      <c r="C67" s="95"/>
      <c r="D67" s="519"/>
      <c r="E67" s="520"/>
      <c r="F67" s="521"/>
    </row>
    <row r="68" spans="1:6" s="93" customFormat="1">
      <c r="A68" s="120" t="s">
        <v>161</v>
      </c>
      <c r="B68" s="98" t="s">
        <v>102</v>
      </c>
      <c r="C68" s="95" t="s">
        <v>492</v>
      </c>
      <c r="D68" s="519">
        <v>500</v>
      </c>
      <c r="E68" s="520"/>
      <c r="F68" s="521"/>
    </row>
    <row r="69" spans="1:6" s="93" customFormat="1">
      <c r="A69" s="120"/>
      <c r="B69" s="98"/>
      <c r="C69" s="95"/>
      <c r="D69" s="519"/>
      <c r="E69" s="520"/>
      <c r="F69" s="521"/>
    </row>
    <row r="70" spans="1:6" s="93" customFormat="1">
      <c r="A70" s="120" t="s">
        <v>162</v>
      </c>
      <c r="B70" s="98" t="s">
        <v>103</v>
      </c>
      <c r="C70" s="95" t="s">
        <v>492</v>
      </c>
      <c r="D70" s="519">
        <v>400</v>
      </c>
      <c r="E70" s="520"/>
      <c r="F70" s="521"/>
    </row>
    <row r="71" spans="1:6" s="93" customFormat="1">
      <c r="A71" s="120"/>
      <c r="B71" s="98"/>
      <c r="C71" s="95"/>
      <c r="D71" s="519"/>
      <c r="E71" s="520"/>
      <c r="F71" s="521"/>
    </row>
    <row r="72" spans="1:6" s="93" customFormat="1">
      <c r="A72" s="120" t="s">
        <v>193</v>
      </c>
      <c r="B72" s="98" t="s">
        <v>307</v>
      </c>
      <c r="C72" s="95" t="s">
        <v>492</v>
      </c>
      <c r="D72" s="519">
        <v>600</v>
      </c>
      <c r="E72" s="520"/>
      <c r="F72" s="521"/>
    </row>
    <row r="73" spans="1:6" s="93" customFormat="1">
      <c r="A73" s="120"/>
      <c r="B73" s="98"/>
      <c r="C73" s="95"/>
      <c r="D73" s="519"/>
      <c r="E73" s="520"/>
      <c r="F73" s="521"/>
    </row>
    <row r="74" spans="1:6" s="93" customFormat="1">
      <c r="A74" s="120" t="s">
        <v>308</v>
      </c>
      <c r="B74" s="98" t="s">
        <v>194</v>
      </c>
      <c r="C74" s="95" t="s">
        <v>492</v>
      </c>
      <c r="D74" s="519">
        <v>320</v>
      </c>
      <c r="E74" s="520"/>
      <c r="F74" s="521"/>
    </row>
    <row r="75" spans="1:6" s="93" customFormat="1">
      <c r="A75" s="120"/>
      <c r="B75" s="98"/>
      <c r="C75" s="95"/>
      <c r="D75" s="519"/>
      <c r="E75" s="520"/>
      <c r="F75" s="521"/>
    </row>
    <row r="76" spans="1:6" s="93" customFormat="1">
      <c r="A76" s="120"/>
      <c r="B76" s="98"/>
      <c r="C76" s="95"/>
      <c r="D76" s="519"/>
      <c r="E76" s="520"/>
      <c r="F76" s="521"/>
    </row>
    <row r="77" spans="1:6" s="93" customFormat="1">
      <c r="A77" s="120"/>
      <c r="B77" s="98"/>
      <c r="C77" s="95"/>
      <c r="D77" s="519"/>
      <c r="E77" s="520"/>
      <c r="F77" s="521"/>
    </row>
    <row r="78" spans="1:6" s="93" customFormat="1">
      <c r="A78" s="122"/>
      <c r="B78" s="100" t="s">
        <v>106</v>
      </c>
      <c r="C78" s="100"/>
      <c r="D78" s="114"/>
      <c r="E78" s="97"/>
      <c r="F78" s="119"/>
    </row>
    <row r="79" spans="1:6" s="93" customFormat="1">
      <c r="A79" s="120" t="s">
        <v>107</v>
      </c>
      <c r="B79" s="98" t="s">
        <v>108</v>
      </c>
      <c r="C79" s="95" t="s">
        <v>113</v>
      </c>
      <c r="D79" s="519">
        <v>1500</v>
      </c>
      <c r="E79" s="520"/>
      <c r="F79" s="521"/>
    </row>
    <row r="80" spans="1:6" s="93" customFormat="1">
      <c r="A80" s="120"/>
      <c r="B80" s="98"/>
      <c r="C80" s="95"/>
      <c r="D80" s="523"/>
      <c r="E80" s="520"/>
      <c r="F80" s="524"/>
    </row>
    <row r="81" spans="1:6" s="93" customFormat="1">
      <c r="A81" s="120" t="s">
        <v>195</v>
      </c>
      <c r="B81" s="98" t="s">
        <v>109</v>
      </c>
      <c r="C81" s="95" t="s">
        <v>113</v>
      </c>
      <c r="D81" s="519">
        <v>1500</v>
      </c>
      <c r="E81" s="520"/>
      <c r="F81" s="521"/>
    </row>
    <row r="82" spans="1:6" s="93" customFormat="1">
      <c r="A82" s="120"/>
      <c r="B82" s="98"/>
      <c r="C82" s="95"/>
      <c r="D82" s="523"/>
      <c r="E82" s="520"/>
      <c r="F82" s="524"/>
    </row>
    <row r="83" spans="1:6" s="93" customFormat="1">
      <c r="A83" s="120" t="s">
        <v>196</v>
      </c>
      <c r="B83" s="98" t="s">
        <v>110</v>
      </c>
      <c r="C83" s="95" t="s">
        <v>113</v>
      </c>
      <c r="D83" s="519">
        <v>1500</v>
      </c>
      <c r="E83" s="520"/>
      <c r="F83" s="521"/>
    </row>
    <row r="84" spans="1:6" s="93" customFormat="1">
      <c r="A84" s="120"/>
      <c r="B84" s="98"/>
      <c r="C84" s="95"/>
      <c r="D84" s="523"/>
      <c r="E84" s="520"/>
      <c r="F84" s="524"/>
    </row>
    <row r="85" spans="1:6" s="93" customFormat="1">
      <c r="A85" s="120" t="s">
        <v>197</v>
      </c>
      <c r="B85" s="98" t="s">
        <v>572</v>
      </c>
      <c r="C85" s="95" t="s">
        <v>20</v>
      </c>
      <c r="D85" s="519">
        <v>1000</v>
      </c>
      <c r="E85" s="520"/>
      <c r="F85" s="521"/>
    </row>
    <row r="86" spans="1:6" s="93" customFormat="1">
      <c r="A86" s="120"/>
      <c r="B86" s="98"/>
      <c r="C86" s="95"/>
      <c r="D86" s="523"/>
      <c r="E86" s="520"/>
      <c r="F86" s="524"/>
    </row>
    <row r="87" spans="1:6" s="93" customFormat="1">
      <c r="A87" s="120" t="s">
        <v>198</v>
      </c>
      <c r="B87" s="98" t="s">
        <v>111</v>
      </c>
      <c r="C87" s="95" t="s">
        <v>113</v>
      </c>
      <c r="D87" s="519">
        <v>700</v>
      </c>
      <c r="E87" s="520"/>
      <c r="F87" s="521"/>
    </row>
    <row r="88" spans="1:6" s="93" customFormat="1">
      <c r="A88" s="120"/>
      <c r="B88" s="98"/>
      <c r="C88" s="95"/>
      <c r="D88" s="523"/>
      <c r="E88" s="520"/>
      <c r="F88" s="524"/>
    </row>
    <row r="89" spans="1:6" s="93" customFormat="1">
      <c r="A89" s="120" t="s">
        <v>199</v>
      </c>
      <c r="B89" s="98" t="s">
        <v>112</v>
      </c>
      <c r="C89" s="95" t="s">
        <v>113</v>
      </c>
      <c r="D89" s="519">
        <v>300</v>
      </c>
      <c r="E89" s="520"/>
      <c r="F89" s="521"/>
    </row>
    <row r="90" spans="1:6" s="93" customFormat="1">
      <c r="A90" s="120"/>
      <c r="B90" s="98"/>
      <c r="C90" s="95"/>
      <c r="D90" s="519"/>
      <c r="E90" s="520"/>
      <c r="F90" s="524"/>
    </row>
    <row r="91" spans="1:6" s="93" customFormat="1">
      <c r="A91" s="120" t="s">
        <v>200</v>
      </c>
      <c r="B91" s="98" t="s">
        <v>493</v>
      </c>
      <c r="C91" s="95" t="s">
        <v>113</v>
      </c>
      <c r="D91" s="519">
        <v>120</v>
      </c>
      <c r="E91" s="520"/>
      <c r="F91" s="521"/>
    </row>
    <row r="92" spans="1:6" s="93" customFormat="1">
      <c r="A92" s="120"/>
      <c r="B92" s="98"/>
      <c r="C92" s="95"/>
      <c r="D92" s="519"/>
      <c r="E92" s="520"/>
      <c r="F92" s="524"/>
    </row>
    <row r="93" spans="1:6" s="93" customFormat="1">
      <c r="A93" s="120" t="s">
        <v>201</v>
      </c>
      <c r="B93" s="98" t="s">
        <v>494</v>
      </c>
      <c r="C93" s="95" t="s">
        <v>45</v>
      </c>
      <c r="D93" s="519">
        <v>3000</v>
      </c>
      <c r="E93" s="520"/>
      <c r="F93" s="521"/>
    </row>
    <row r="94" spans="1:6" s="93" customFormat="1">
      <c r="A94" s="120"/>
      <c r="B94" s="98"/>
      <c r="C94" s="95"/>
      <c r="D94" s="519"/>
      <c r="E94" s="520"/>
      <c r="F94" s="521"/>
    </row>
    <row r="95" spans="1:6" s="93" customFormat="1">
      <c r="A95" s="120"/>
      <c r="B95" s="98"/>
      <c r="C95" s="95"/>
      <c r="D95" s="519"/>
      <c r="E95" s="520"/>
      <c r="F95" s="521"/>
    </row>
    <row r="96" spans="1:6" s="93" customFormat="1">
      <c r="A96" s="120"/>
      <c r="B96" s="98"/>
      <c r="C96" s="95"/>
      <c r="D96" s="519"/>
      <c r="E96" s="520"/>
      <c r="F96" s="521"/>
    </row>
    <row r="97" spans="1:7" s="93" customFormat="1">
      <c r="A97" s="120"/>
      <c r="B97" s="98"/>
      <c r="C97" s="95"/>
      <c r="D97" s="519"/>
      <c r="E97" s="520"/>
      <c r="F97" s="521"/>
    </row>
    <row r="98" spans="1:7" s="93" customFormat="1">
      <c r="A98" s="120"/>
      <c r="B98" s="98"/>
      <c r="C98" s="95"/>
      <c r="D98" s="519"/>
      <c r="E98" s="520"/>
      <c r="F98" s="521"/>
    </row>
    <row r="99" spans="1:7" s="93" customFormat="1">
      <c r="A99" s="120"/>
      <c r="B99" s="98"/>
      <c r="C99" s="95"/>
      <c r="D99" s="519"/>
      <c r="E99" s="520"/>
      <c r="F99" s="521"/>
    </row>
    <row r="100" spans="1:7" s="93" customFormat="1">
      <c r="A100" s="120"/>
      <c r="B100" s="98"/>
      <c r="C100" s="95"/>
      <c r="D100" s="519"/>
      <c r="E100" s="520"/>
      <c r="F100" s="521"/>
    </row>
    <row r="101" spans="1:7" s="93" customFormat="1">
      <c r="A101" s="120"/>
      <c r="B101" s="98"/>
      <c r="C101" s="95"/>
      <c r="D101" s="519"/>
      <c r="E101" s="520"/>
      <c r="F101" s="521"/>
    </row>
    <row r="102" spans="1:7" s="93" customFormat="1">
      <c r="A102" s="120"/>
      <c r="B102" s="98"/>
      <c r="C102" s="95"/>
      <c r="D102" s="519"/>
      <c r="E102" s="520"/>
      <c r="F102" s="521"/>
    </row>
    <row r="103" spans="1:7" s="93" customFormat="1">
      <c r="A103" s="120"/>
      <c r="B103" s="98"/>
      <c r="C103" s="95"/>
      <c r="D103" s="519"/>
      <c r="E103" s="520"/>
      <c r="F103" s="521"/>
    </row>
    <row r="104" spans="1:7" s="93" customFormat="1">
      <c r="A104" s="120"/>
      <c r="B104" s="98"/>
      <c r="C104" s="95"/>
      <c r="D104" s="519"/>
      <c r="E104" s="520"/>
      <c r="F104" s="521"/>
    </row>
    <row r="105" spans="1:7" s="93" customFormat="1">
      <c r="A105" s="120"/>
      <c r="B105" s="98"/>
      <c r="C105" s="95"/>
      <c r="D105" s="519"/>
      <c r="E105" s="520"/>
      <c r="F105" s="521"/>
    </row>
    <row r="106" spans="1:7" s="93" customFormat="1">
      <c r="A106" s="120"/>
      <c r="B106" s="98"/>
      <c r="C106" s="95"/>
      <c r="D106" s="519"/>
      <c r="E106" s="520"/>
      <c r="F106" s="521"/>
    </row>
    <row r="107" spans="1:7" s="93" customFormat="1">
      <c r="A107" s="120"/>
      <c r="B107" s="98"/>
      <c r="C107" s="95"/>
      <c r="D107" s="519"/>
      <c r="E107" s="520"/>
      <c r="F107" s="521"/>
    </row>
    <row r="108" spans="1:7" s="93" customFormat="1">
      <c r="A108" s="120"/>
      <c r="B108" s="98"/>
      <c r="C108" s="95"/>
      <c r="D108" s="519"/>
      <c r="E108" s="520"/>
      <c r="F108" s="521"/>
    </row>
    <row r="109" spans="1:7" s="93" customFormat="1">
      <c r="A109" s="120"/>
      <c r="B109" s="98"/>
      <c r="C109" s="95"/>
      <c r="D109" s="519"/>
      <c r="E109" s="520"/>
      <c r="F109" s="521"/>
    </row>
    <row r="110" spans="1:7" s="93" customFormat="1">
      <c r="A110" s="120"/>
      <c r="B110" s="98"/>
      <c r="C110" s="95"/>
      <c r="D110" s="115"/>
      <c r="E110" s="99"/>
      <c r="F110" s="121"/>
    </row>
    <row r="111" spans="1:7" s="93" customFormat="1">
      <c r="A111" s="120"/>
      <c r="B111" s="98"/>
      <c r="C111" s="95"/>
      <c r="D111" s="115"/>
      <c r="E111" s="99"/>
    </row>
    <row r="112" spans="1:7" s="48" customFormat="1" ht="15.3" thickBot="1">
      <c r="A112" s="556" t="s">
        <v>104</v>
      </c>
      <c r="B112" s="557"/>
      <c r="C112" s="557"/>
      <c r="D112" s="557"/>
      <c r="E112" s="557"/>
      <c r="F112" s="142"/>
      <c r="G112" s="47"/>
    </row>
    <row r="113" spans="1:7" s="48" customFormat="1">
      <c r="A113" s="554" t="s">
        <v>105</v>
      </c>
      <c r="B113" s="555"/>
      <c r="C113" s="555"/>
      <c r="D113" s="555"/>
      <c r="E113" s="555"/>
      <c r="F113" s="150"/>
      <c r="G113" s="47"/>
    </row>
    <row r="114" spans="1:7" s="93" customFormat="1">
      <c r="A114" s="123"/>
      <c r="B114" s="101" t="s">
        <v>114</v>
      </c>
      <c r="C114" s="102"/>
      <c r="D114" s="103"/>
      <c r="E114" s="104"/>
      <c r="F114" s="124"/>
    </row>
    <row r="115" spans="1:7" s="93" customFormat="1">
      <c r="A115" s="125"/>
      <c r="B115" s="105" t="s">
        <v>115</v>
      </c>
      <c r="C115" s="106"/>
      <c r="D115" s="95"/>
      <c r="E115" s="107"/>
      <c r="F115" s="126"/>
    </row>
    <row r="116" spans="1:7" s="93" customFormat="1">
      <c r="A116" s="125"/>
      <c r="B116" s="105" t="s">
        <v>116</v>
      </c>
      <c r="C116" s="106"/>
      <c r="D116" s="95"/>
      <c r="E116" s="107"/>
      <c r="F116" s="126"/>
    </row>
    <row r="117" spans="1:7" s="93" customFormat="1">
      <c r="A117" s="125"/>
      <c r="B117" s="105" t="s">
        <v>106</v>
      </c>
      <c r="C117" s="106"/>
      <c r="D117" s="95"/>
      <c r="E117" s="107"/>
      <c r="F117" s="126"/>
    </row>
    <row r="118" spans="1:7" s="93" customFormat="1">
      <c r="A118" s="127"/>
      <c r="B118" s="98"/>
      <c r="C118" s="95"/>
      <c r="D118" s="96"/>
      <c r="E118" s="97"/>
      <c r="F118" s="119"/>
    </row>
    <row r="119" spans="1:7" s="93" customFormat="1">
      <c r="A119" s="127"/>
      <c r="B119" s="98"/>
      <c r="C119" s="95"/>
      <c r="D119" s="96"/>
      <c r="E119" s="97"/>
      <c r="F119" s="119"/>
    </row>
    <row r="120" spans="1:7" s="93" customFormat="1">
      <c r="A120" s="127"/>
      <c r="B120" s="98"/>
      <c r="C120" s="95"/>
      <c r="D120" s="96"/>
      <c r="E120" s="97"/>
      <c r="F120" s="119"/>
    </row>
    <row r="121" spans="1:7" s="93" customFormat="1">
      <c r="A121" s="127"/>
      <c r="B121" s="98"/>
      <c r="C121" s="95"/>
      <c r="D121" s="96"/>
      <c r="E121" s="97"/>
      <c r="F121" s="119"/>
    </row>
    <row r="122" spans="1:7" s="93" customFormat="1">
      <c r="A122" s="127"/>
      <c r="B122" s="98"/>
      <c r="C122" s="95"/>
      <c r="D122" s="96"/>
      <c r="E122" s="97"/>
      <c r="F122" s="119"/>
    </row>
    <row r="123" spans="1:7" s="93" customFormat="1">
      <c r="A123" s="127"/>
      <c r="B123" s="98"/>
      <c r="C123" s="95"/>
      <c r="D123" s="96"/>
      <c r="E123" s="97"/>
      <c r="F123" s="119"/>
    </row>
    <row r="124" spans="1:7" s="93" customFormat="1">
      <c r="A124" s="127"/>
      <c r="B124" s="98"/>
      <c r="C124" s="95"/>
      <c r="D124" s="96"/>
      <c r="E124" s="97"/>
      <c r="F124" s="119"/>
    </row>
    <row r="125" spans="1:7" s="93" customFormat="1">
      <c r="A125" s="127"/>
      <c r="B125" s="98"/>
      <c r="C125" s="95"/>
      <c r="D125" s="96"/>
      <c r="E125" s="97"/>
      <c r="F125" s="119"/>
    </row>
    <row r="126" spans="1:7" s="93" customFormat="1">
      <c r="A126" s="127"/>
      <c r="B126" s="98"/>
      <c r="C126" s="95"/>
      <c r="D126" s="96"/>
      <c r="E126" s="97"/>
      <c r="F126" s="119"/>
    </row>
    <row r="127" spans="1:7" s="93" customFormat="1">
      <c r="A127" s="127"/>
      <c r="B127" s="98"/>
      <c r="C127" s="95"/>
      <c r="D127" s="96"/>
      <c r="E127" s="97"/>
      <c r="F127" s="119"/>
    </row>
    <row r="128" spans="1:7" s="93" customFormat="1">
      <c r="A128" s="127"/>
      <c r="B128" s="98"/>
      <c r="C128" s="95"/>
      <c r="D128" s="96"/>
      <c r="E128" s="97"/>
      <c r="F128" s="119"/>
    </row>
    <row r="129" spans="1:6" s="93" customFormat="1">
      <c r="A129" s="127"/>
      <c r="B129" s="98"/>
      <c r="C129" s="95"/>
      <c r="D129" s="96"/>
      <c r="E129" s="97"/>
      <c r="F129" s="119"/>
    </row>
    <row r="130" spans="1:6" s="93" customFormat="1">
      <c r="A130" s="127"/>
      <c r="B130" s="98"/>
      <c r="C130" s="95"/>
      <c r="D130" s="96"/>
      <c r="E130" s="97"/>
      <c r="F130" s="119"/>
    </row>
    <row r="131" spans="1:6" s="93" customFormat="1">
      <c r="A131" s="127"/>
      <c r="B131" s="98"/>
      <c r="C131" s="95"/>
      <c r="D131" s="96"/>
      <c r="E131" s="97"/>
      <c r="F131" s="119"/>
    </row>
    <row r="132" spans="1:6" s="93" customFormat="1">
      <c r="A132" s="127"/>
      <c r="B132" s="98"/>
      <c r="C132" s="95"/>
      <c r="D132" s="96"/>
      <c r="E132" s="97"/>
      <c r="F132" s="119"/>
    </row>
    <row r="133" spans="1:6" s="93" customFormat="1">
      <c r="A133" s="127"/>
      <c r="B133" s="98"/>
      <c r="C133" s="95"/>
      <c r="D133" s="96"/>
      <c r="E133" s="97"/>
      <c r="F133" s="119"/>
    </row>
    <row r="134" spans="1:6" s="93" customFormat="1">
      <c r="A134" s="127"/>
      <c r="B134" s="98"/>
      <c r="C134" s="95"/>
      <c r="D134" s="96"/>
      <c r="E134" s="97"/>
      <c r="F134" s="119"/>
    </row>
    <row r="135" spans="1:6" s="93" customFormat="1">
      <c r="A135" s="127"/>
      <c r="B135" s="98"/>
      <c r="C135" s="95"/>
      <c r="D135" s="96"/>
      <c r="E135" s="97"/>
      <c r="F135" s="119"/>
    </row>
    <row r="136" spans="1:6" s="93" customFormat="1">
      <c r="A136" s="127"/>
      <c r="B136" s="98"/>
      <c r="C136" s="95"/>
      <c r="D136" s="96"/>
      <c r="E136" s="97"/>
      <c r="F136" s="119"/>
    </row>
    <row r="137" spans="1:6" s="93" customFormat="1">
      <c r="A137" s="127"/>
      <c r="B137" s="98"/>
      <c r="C137" s="95"/>
      <c r="D137" s="96"/>
      <c r="E137" s="97"/>
      <c r="F137" s="119"/>
    </row>
    <row r="138" spans="1:6" s="93" customFormat="1">
      <c r="A138" s="127"/>
      <c r="B138" s="98"/>
      <c r="C138" s="95"/>
      <c r="D138" s="96"/>
      <c r="E138" s="97"/>
      <c r="F138" s="119"/>
    </row>
    <row r="139" spans="1:6" s="93" customFormat="1">
      <c r="A139" s="127"/>
      <c r="B139" s="98"/>
      <c r="C139" s="95"/>
      <c r="D139" s="96"/>
      <c r="E139" s="97"/>
      <c r="F139" s="119"/>
    </row>
    <row r="140" spans="1:6" s="93" customFormat="1">
      <c r="A140" s="127"/>
      <c r="B140" s="98"/>
      <c r="C140" s="95"/>
      <c r="D140" s="96"/>
      <c r="E140" s="97"/>
      <c r="F140" s="119"/>
    </row>
    <row r="141" spans="1:6" s="93" customFormat="1">
      <c r="A141" s="127"/>
      <c r="B141" s="98"/>
      <c r="C141" s="95"/>
      <c r="D141" s="96"/>
      <c r="E141" s="97"/>
      <c r="F141" s="119"/>
    </row>
    <row r="142" spans="1:6" s="93" customFormat="1">
      <c r="A142" s="127"/>
      <c r="B142" s="98"/>
      <c r="C142" s="95"/>
      <c r="D142" s="96"/>
      <c r="E142" s="97"/>
      <c r="F142" s="119"/>
    </row>
    <row r="143" spans="1:6" s="93" customFormat="1">
      <c r="A143" s="127"/>
      <c r="B143" s="98"/>
      <c r="C143" s="95"/>
      <c r="D143" s="96"/>
      <c r="E143" s="97"/>
      <c r="F143" s="119"/>
    </row>
    <row r="144" spans="1:6" s="93" customFormat="1">
      <c r="A144" s="127"/>
      <c r="B144" s="98"/>
      <c r="C144" s="95"/>
      <c r="D144" s="96"/>
      <c r="E144" s="97"/>
      <c r="F144" s="119"/>
    </row>
    <row r="145" spans="1:6" s="93" customFormat="1">
      <c r="A145" s="127"/>
      <c r="B145" s="98"/>
      <c r="C145" s="95"/>
      <c r="D145" s="96"/>
      <c r="E145" s="97"/>
      <c r="F145" s="119"/>
    </row>
    <row r="146" spans="1:6" s="93" customFormat="1">
      <c r="A146" s="127"/>
      <c r="B146" s="98"/>
      <c r="C146" s="95"/>
      <c r="D146" s="96"/>
      <c r="E146" s="97"/>
      <c r="F146" s="119"/>
    </row>
    <row r="147" spans="1:6" s="93" customFormat="1">
      <c r="A147" s="127"/>
      <c r="B147" s="98"/>
      <c r="C147" s="95"/>
      <c r="D147" s="96"/>
      <c r="E147" s="97"/>
      <c r="F147" s="119"/>
    </row>
    <row r="148" spans="1:6" s="93" customFormat="1">
      <c r="A148" s="127"/>
      <c r="B148" s="98"/>
      <c r="C148" s="95"/>
      <c r="D148" s="96"/>
      <c r="E148" s="97"/>
      <c r="F148" s="119"/>
    </row>
    <row r="149" spans="1:6" s="93" customFormat="1">
      <c r="A149" s="127"/>
      <c r="B149" s="98"/>
      <c r="C149" s="95"/>
      <c r="D149" s="96"/>
      <c r="E149" s="97"/>
      <c r="F149" s="119"/>
    </row>
    <row r="150" spans="1:6" s="93" customFormat="1">
      <c r="A150" s="127"/>
      <c r="B150" s="98"/>
      <c r="C150" s="95"/>
      <c r="D150" s="96"/>
      <c r="E150" s="97"/>
      <c r="F150" s="119"/>
    </row>
    <row r="151" spans="1:6" s="93" customFormat="1">
      <c r="A151" s="127"/>
      <c r="B151" s="98"/>
      <c r="C151" s="95"/>
      <c r="D151" s="96"/>
      <c r="E151" s="97"/>
      <c r="F151" s="119"/>
    </row>
    <row r="152" spans="1:6" s="93" customFormat="1">
      <c r="A152" s="127"/>
      <c r="B152" s="98"/>
      <c r="C152" s="95"/>
      <c r="D152" s="96"/>
      <c r="E152" s="97"/>
      <c r="F152" s="119"/>
    </row>
    <row r="153" spans="1:6" s="93" customFormat="1">
      <c r="A153" s="127"/>
      <c r="B153" s="98"/>
      <c r="C153" s="95"/>
      <c r="D153" s="96"/>
      <c r="E153" s="97"/>
      <c r="F153" s="119"/>
    </row>
    <row r="154" spans="1:6" s="93" customFormat="1">
      <c r="A154" s="127"/>
      <c r="B154" s="98"/>
      <c r="C154" s="95"/>
      <c r="D154" s="96"/>
      <c r="E154" s="97"/>
      <c r="F154" s="119"/>
    </row>
    <row r="155" spans="1:6" s="93" customFormat="1">
      <c r="A155" s="127"/>
      <c r="B155" s="98"/>
      <c r="C155" s="95"/>
      <c r="D155" s="96"/>
      <c r="E155" s="97"/>
      <c r="F155" s="119"/>
    </row>
    <row r="156" spans="1:6" s="93" customFormat="1">
      <c r="A156" s="127"/>
      <c r="B156" s="98"/>
      <c r="C156" s="95"/>
      <c r="D156" s="96"/>
      <c r="E156" s="97"/>
      <c r="F156" s="119"/>
    </row>
    <row r="157" spans="1:6" s="93" customFormat="1">
      <c r="A157" s="127"/>
      <c r="B157" s="108"/>
      <c r="C157" s="95"/>
      <c r="D157" s="96"/>
      <c r="E157" s="97"/>
      <c r="F157" s="119"/>
    </row>
    <row r="158" spans="1:6" s="37" customFormat="1">
      <c r="A158" s="540" t="s">
        <v>14</v>
      </c>
      <c r="B158" s="541"/>
      <c r="C158" s="541"/>
      <c r="D158" s="541"/>
      <c r="E158" s="541"/>
      <c r="F158" s="71"/>
    </row>
    <row r="159" spans="1:6" s="48" customFormat="1" ht="15.3" thickBot="1">
      <c r="A159" s="542" t="s">
        <v>15</v>
      </c>
      <c r="B159" s="543"/>
      <c r="C159" s="543"/>
      <c r="D159" s="543"/>
      <c r="E159" s="543"/>
      <c r="F159" s="72"/>
    </row>
  </sheetData>
  <mergeCells count="12">
    <mergeCell ref="A159:E159"/>
    <mergeCell ref="A158:E158"/>
    <mergeCell ref="A1:F1"/>
    <mergeCell ref="A2:F2"/>
    <mergeCell ref="A3:A4"/>
    <mergeCell ref="B3:B4"/>
    <mergeCell ref="C3:C4"/>
    <mergeCell ref="D3:D4"/>
    <mergeCell ref="A113:E113"/>
    <mergeCell ref="A112:E112"/>
    <mergeCell ref="A58:E58"/>
    <mergeCell ref="A59:E59"/>
  </mergeCells>
  <printOptions horizontalCentered="1" gridLines="1"/>
  <pageMargins left="1.1811023622047245" right="0.74803149606299213" top="0.98425196850393704" bottom="0.98425196850393704" header="0.51181102362204722" footer="0.51181102362204722"/>
  <pageSetup paperSize="9" scale="79" firstPageNumber="9" orientation="portrait" r:id="rId1"/>
  <headerFooter differentFirst="1" alignWithMargins="0">
    <oddHeader>&amp;CPackage 0- Roads and Drainage Bills of Quantites</oddHeader>
    <oddFooter>&amp;C&amp;P of &amp;N</oddFooter>
    <evenFooter>&amp;C1-10</evenFooter>
    <firstHeader>&amp;CGravel Road and Associated Works</firstHeader>
    <firstFooter>&amp;CPage &amp;P of &amp;N</firstFooter>
  </headerFooter>
  <rowBreaks count="2" manualBreakCount="2">
    <brk id="58" max="5" man="1"/>
    <brk id="11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92F3371810B44EBEEB82CC90B2A8A3" ma:contentTypeVersion="16" ma:contentTypeDescription="Create a new document." ma:contentTypeScope="" ma:versionID="4e29c87b646715077571f838985ecb44">
  <xsd:schema xmlns:xsd="http://www.w3.org/2001/XMLSchema" xmlns:xs="http://www.w3.org/2001/XMLSchema" xmlns:p="http://schemas.microsoft.com/office/2006/metadata/properties" xmlns:ns2="c3a1aa84-3963-4ca8-b09e-9deeb52a283b" xmlns:ns3="2b564283-9206-429b-ac66-3849ec9f2901" targetNamespace="http://schemas.microsoft.com/office/2006/metadata/properties" ma:root="true" ma:fieldsID="c9d9d6e7340aa56c4c6fb40a2a42f70c" ns2:_="" ns3:_="">
    <xsd:import namespace="c3a1aa84-3963-4ca8-b09e-9deeb52a283b"/>
    <xsd:import namespace="2b564283-9206-429b-ac66-3849ec9f290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1aa84-3963-4ca8-b09e-9deeb52a283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11dd1d-00dd-4b8a-864e-567582db83dd}" ma:internalName="TaxCatchAll" ma:showField="CatchAllData" ma:web="c3a1aa84-3963-4ca8-b09e-9deeb52a28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564283-9206-429b-ac66-3849ec9f290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1fe7926-2af4-4662-889e-2be656b7552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5BF01-1FC9-453E-B77F-84F4F4C7480F}">
  <ds:schemaRefs>
    <ds:schemaRef ds:uri="http://schemas.microsoft.com/sharepoint/v3/contenttype/forms"/>
  </ds:schemaRefs>
</ds:datastoreItem>
</file>

<file path=customXml/itemProps2.xml><?xml version="1.0" encoding="utf-8"?>
<ds:datastoreItem xmlns:ds="http://schemas.openxmlformats.org/officeDocument/2006/customXml" ds:itemID="{4A0F9A8D-34D9-435A-8470-A9529AC60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1aa84-3963-4ca8-b09e-9deeb52a283b"/>
    <ds:schemaRef ds:uri="2b564283-9206-429b-ac66-3849ec9f2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27</vt:i4>
      </vt:variant>
    </vt:vector>
  </HeadingPairs>
  <TitlesOfParts>
    <vt:vector size="45" baseType="lpstr">
      <vt:lpstr>Bill No 1</vt:lpstr>
      <vt:lpstr>Bill No 4</vt:lpstr>
      <vt:lpstr>Bill No 5</vt:lpstr>
      <vt:lpstr>Bill No 7</vt:lpstr>
      <vt:lpstr>Bill No 8</vt:lpstr>
      <vt:lpstr>Bill No 9</vt:lpstr>
      <vt:lpstr>Bill No 10</vt:lpstr>
      <vt:lpstr>Bill No 17</vt:lpstr>
      <vt:lpstr>Bill No 22</vt:lpstr>
      <vt:lpstr>Bill No23</vt:lpstr>
      <vt:lpstr>Bill No24</vt:lpstr>
      <vt:lpstr>Bill No25</vt:lpstr>
      <vt:lpstr>Summary</vt:lpstr>
      <vt:lpstr>APP-2.1</vt:lpstr>
      <vt:lpstr>APP-2.2</vt:lpstr>
      <vt:lpstr>APP-3</vt:lpstr>
      <vt:lpstr>APP-4</vt:lpstr>
      <vt:lpstr>APP-5</vt:lpstr>
      <vt:lpstr>'APP-2.2'!Print_Area</vt:lpstr>
      <vt:lpstr>'Bill No 1'!Print_Area</vt:lpstr>
      <vt:lpstr>'Bill No 10'!Print_Area</vt:lpstr>
      <vt:lpstr>'Bill No 17'!Print_Area</vt:lpstr>
      <vt:lpstr>'Bill No 22'!Print_Area</vt:lpstr>
      <vt:lpstr>'Bill No 4'!Print_Area</vt:lpstr>
      <vt:lpstr>'Bill No 5'!Print_Area</vt:lpstr>
      <vt:lpstr>'Bill No 7'!Print_Area</vt:lpstr>
      <vt:lpstr>'Bill No 8'!Print_Area</vt:lpstr>
      <vt:lpstr>'Bill No 9'!Print_Area</vt:lpstr>
      <vt:lpstr>Summary!Print_Area</vt:lpstr>
      <vt:lpstr>'APP-2.2'!Print_Titles</vt:lpstr>
      <vt:lpstr>'APP-3'!Print_Titles</vt:lpstr>
      <vt:lpstr>'APP-5'!Print_Titles</vt:lpstr>
      <vt:lpstr>'Bill No 1'!Print_Titles</vt:lpstr>
      <vt:lpstr>'Bill No 10'!Print_Titles</vt:lpstr>
      <vt:lpstr>'Bill No 17'!Print_Titles</vt:lpstr>
      <vt:lpstr>'Bill No 22'!Print_Titles</vt:lpstr>
      <vt:lpstr>'Bill No 4'!Print_Titles</vt:lpstr>
      <vt:lpstr>'Bill No 5'!Print_Titles</vt:lpstr>
      <vt:lpstr>'Bill No 7'!Print_Titles</vt:lpstr>
      <vt:lpstr>'Bill No 8'!Print_Titles</vt:lpstr>
      <vt:lpstr>'Bill No 9'!Print_Titles</vt:lpstr>
      <vt:lpstr>'Bill No23'!Print_Titles</vt:lpstr>
      <vt:lpstr>'Bill No24'!Print_Titles</vt:lpstr>
      <vt:lpstr>'Bill No25'!Print_Titles</vt:lpstr>
      <vt:lpstr>Summary!Print_Titles</vt:lpstr>
    </vt:vector>
  </TitlesOfParts>
  <Manager/>
  <Company>Runji &amp; Partners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QS.Daniel Mwanyalo</dc:creator>
  <cp:keywords/>
  <dc:description/>
  <cp:lastModifiedBy>Harrison Ochieng</cp:lastModifiedBy>
  <cp:revision/>
  <cp:lastPrinted>2026-07-01T05:55:30Z</cp:lastPrinted>
  <dcterms:created xsi:type="dcterms:W3CDTF">2008-03-18T11:07:00Z</dcterms:created>
  <dcterms:modified xsi:type="dcterms:W3CDTF">2026-07-01T07:02:54Z</dcterms:modified>
  <cp:category/>
  <cp:contentStatus/>
</cp:coreProperties>
</file>